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600" windowHeight="10005" activeTab="0"/>
  </bookViews>
  <sheets>
    <sheet name="ТРАФАРЕТ" sheetId="1" r:id="rId1"/>
  </sheets>
  <definedNames/>
  <calcPr fullCalcOnLoad="1" refMode="R1C1"/>
</workbook>
</file>

<file path=xl/sharedStrings.xml><?xml version="1.0" encoding="utf-8"?>
<sst xmlns="http://schemas.openxmlformats.org/spreadsheetml/2006/main" count="754" uniqueCount="491">
  <si>
    <t>Наименование показателя</t>
  </si>
  <si>
    <t>Код строки</t>
  </si>
  <si>
    <t xml:space="preserve">Код по бюджетной классификации Российской Федерации </t>
  </si>
  <si>
    <t xml:space="preserve">Аналитический код </t>
  </si>
  <si>
    <t>Сумма, руб.</t>
  </si>
  <si>
    <t>Субсидия на выполнение гос задания</t>
  </si>
  <si>
    <t>Средства ОМС</t>
  </si>
  <si>
    <t>Средства приносящей доход деятельности</t>
  </si>
  <si>
    <t>за пределами планового периода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</si>
  <si>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</si>
  <si>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</si>
  <si>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</si>
  <si>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</si>
  <si>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</si>
  <si>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</si>
  <si>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</si>
  <si>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</si>
  <si>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</si>
  <si>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</si>
  <si>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</si>
  <si>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</si>
  <si>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</si>
  <si>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</si>
  <si>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Остаток средств на начало текущего финансового года </t>
  </si>
  <si>
    <t>0001</t>
  </si>
  <si>
    <t>х</t>
  </si>
  <si>
    <t>Доходы, всего:</t>
  </si>
  <si>
    <t>1000</t>
  </si>
  <si>
    <t>1100</t>
  </si>
  <si>
    <t>120</t>
  </si>
  <si>
    <t>в том числе:</t>
  </si>
  <si>
    <t>1110</t>
  </si>
  <si>
    <t>121</t>
  </si>
  <si>
    <t>1120</t>
  </si>
  <si>
    <t>122</t>
  </si>
  <si>
    <t>1130</t>
  </si>
  <si>
    <t>124</t>
  </si>
  <si>
    <t>1140</t>
  </si>
  <si>
    <t>125</t>
  </si>
  <si>
    <t>1150</t>
  </si>
  <si>
    <t>129</t>
  </si>
  <si>
    <t>1200</t>
  </si>
  <si>
    <t>130</t>
  </si>
  <si>
    <t>1210</t>
  </si>
  <si>
    <t>131</t>
  </si>
  <si>
    <t>1220</t>
  </si>
  <si>
    <t>132</t>
  </si>
  <si>
    <t>1221</t>
  </si>
  <si>
    <t>1222</t>
  </si>
  <si>
    <t>1230</t>
  </si>
  <si>
    <t>1240</t>
  </si>
  <si>
    <t>1250</t>
  </si>
  <si>
    <t>134</t>
  </si>
  <si>
    <t>1260</t>
  </si>
  <si>
    <t>135</t>
  </si>
  <si>
    <t>1300</t>
  </si>
  <si>
    <t>140</t>
  </si>
  <si>
    <t>1310</t>
  </si>
  <si>
    <t>141</t>
  </si>
  <si>
    <t>1320</t>
  </si>
  <si>
    <t>142</t>
  </si>
  <si>
    <t>1330</t>
  </si>
  <si>
    <t>143</t>
  </si>
  <si>
    <t>1340</t>
  </si>
  <si>
    <t>144</t>
  </si>
  <si>
    <t>1350</t>
  </si>
  <si>
    <t>145</t>
  </si>
  <si>
    <t>1400</t>
  </si>
  <si>
    <t>150</t>
  </si>
  <si>
    <t>1410</t>
  </si>
  <si>
    <t>152</t>
  </si>
  <si>
    <t>1420</t>
  </si>
  <si>
    <t>155</t>
  </si>
  <si>
    <t>1430</t>
  </si>
  <si>
    <t>162</t>
  </si>
  <si>
    <t>1440</t>
  </si>
  <si>
    <t>165</t>
  </si>
  <si>
    <t>1500</t>
  </si>
  <si>
    <t>180</t>
  </si>
  <si>
    <t>1510</t>
  </si>
  <si>
    <t>1520</t>
  </si>
  <si>
    <t>1900</t>
  </si>
  <si>
    <t>1910</t>
  </si>
  <si>
    <t>410</t>
  </si>
  <si>
    <t>1920</t>
  </si>
  <si>
    <t>440</t>
  </si>
  <si>
    <t xml:space="preserve">Прочие поступления, всего </t>
  </si>
  <si>
    <t>1980</t>
  </si>
  <si>
    <t>из них:</t>
  </si>
  <si>
    <t>1981</t>
  </si>
  <si>
    <t>510</t>
  </si>
  <si>
    <t>1982</t>
  </si>
  <si>
    <t>Доходы с учетом прочих поступлений</t>
  </si>
  <si>
    <t>Расходы, всего</t>
  </si>
  <si>
    <t>2000</t>
  </si>
  <si>
    <t>на выплаты персоналу, всего</t>
  </si>
  <si>
    <t>2100</t>
  </si>
  <si>
    <t>2110</t>
  </si>
  <si>
    <t>111</t>
  </si>
  <si>
    <t>2111</t>
  </si>
  <si>
    <t>211</t>
  </si>
  <si>
    <t>2112</t>
  </si>
  <si>
    <t>266</t>
  </si>
  <si>
    <t>2120</t>
  </si>
  <si>
    <t>112</t>
  </si>
  <si>
    <t>2121</t>
  </si>
  <si>
    <t>212</t>
  </si>
  <si>
    <t>2122</t>
  </si>
  <si>
    <t>214</t>
  </si>
  <si>
    <t>2123</t>
  </si>
  <si>
    <t>222</t>
  </si>
  <si>
    <t>2124</t>
  </si>
  <si>
    <t>226</t>
  </si>
  <si>
    <t>2125</t>
  </si>
  <si>
    <t>2126</t>
  </si>
  <si>
    <t>267</t>
  </si>
  <si>
    <t>2130</t>
  </si>
  <si>
    <t>113</t>
  </si>
  <si>
    <t>2131</t>
  </si>
  <si>
    <t>2132</t>
  </si>
  <si>
    <t>296</t>
  </si>
  <si>
    <t>2140</t>
  </si>
  <si>
    <t>119</t>
  </si>
  <si>
    <t>2141</t>
  </si>
  <si>
    <t>213</t>
  </si>
  <si>
    <t>2142</t>
  </si>
  <si>
    <t>2143</t>
  </si>
  <si>
    <t>2144</t>
  </si>
  <si>
    <t>341</t>
  </si>
  <si>
    <t>2145</t>
  </si>
  <si>
    <t>345</t>
  </si>
  <si>
    <t>2146</t>
  </si>
  <si>
    <t>346</t>
  </si>
  <si>
    <t>2170</t>
  </si>
  <si>
    <t>139</t>
  </si>
  <si>
    <t>2171</t>
  </si>
  <si>
    <t>2172</t>
  </si>
  <si>
    <t>2600</t>
  </si>
  <si>
    <t>2610</t>
  </si>
  <si>
    <t>241</t>
  </si>
  <si>
    <t>2611</t>
  </si>
  <si>
    <t>2620</t>
  </si>
  <si>
    <t>242</t>
  </si>
  <si>
    <t>2620-1</t>
  </si>
  <si>
    <t>221</t>
  </si>
  <si>
    <t>2620-2</t>
  </si>
  <si>
    <t>224</t>
  </si>
  <si>
    <t>2620-3</t>
  </si>
  <si>
    <t>225</t>
  </si>
  <si>
    <t>2620-4</t>
  </si>
  <si>
    <t>2620-5</t>
  </si>
  <si>
    <t>228</t>
  </si>
  <si>
    <t>2620-6</t>
  </si>
  <si>
    <t>310</t>
  </si>
  <si>
    <t>2620-7</t>
  </si>
  <si>
    <t>2620-8</t>
  </si>
  <si>
    <t>347</t>
  </si>
  <si>
    <t>2620-9</t>
  </si>
  <si>
    <t>349</t>
  </si>
  <si>
    <t>2620-10</t>
  </si>
  <si>
    <t>352</t>
  </si>
  <si>
    <t>2620-11</t>
  </si>
  <si>
    <t>353</t>
  </si>
  <si>
    <t>2630</t>
  </si>
  <si>
    <t>243</t>
  </si>
  <si>
    <t>2631</t>
  </si>
  <si>
    <t>2632</t>
  </si>
  <si>
    <t>2633</t>
  </si>
  <si>
    <t>2634</t>
  </si>
  <si>
    <t>2640</t>
  </si>
  <si>
    <t>244</t>
  </si>
  <si>
    <t>2640-1</t>
  </si>
  <si>
    <t>2640-2</t>
  </si>
  <si>
    <t>2640-3</t>
  </si>
  <si>
    <t>2640-4</t>
  </si>
  <si>
    <t>223</t>
  </si>
  <si>
    <t>2640-5</t>
  </si>
  <si>
    <t>2640-6</t>
  </si>
  <si>
    <t>2640-7</t>
  </si>
  <si>
    <t>2640-8</t>
  </si>
  <si>
    <t>227</t>
  </si>
  <si>
    <t>2640-9</t>
  </si>
  <si>
    <t>2640-10</t>
  </si>
  <si>
    <t>229</t>
  </si>
  <si>
    <t>2640-11</t>
  </si>
  <si>
    <t>2640-12</t>
  </si>
  <si>
    <t>2640-13</t>
  </si>
  <si>
    <t>2640-14</t>
  </si>
  <si>
    <t>2640-15</t>
  </si>
  <si>
    <t>2640-16</t>
  </si>
  <si>
    <t>2640-17</t>
  </si>
  <si>
    <t>2640-18</t>
  </si>
  <si>
    <t>2640-19</t>
  </si>
  <si>
    <t>2640-20</t>
  </si>
  <si>
    <t>2640-21</t>
  </si>
  <si>
    <t>2640-22</t>
  </si>
  <si>
    <t>2640-23</t>
  </si>
  <si>
    <t>2640-24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</si>
  <si>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</si>
  <si>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</si>
  <si>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</si>
  <si>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</si>
  <si>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</si>
  <si>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</si>
  <si>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2211</t>
  </si>
  <si>
    <t>321</t>
  </si>
  <si>
    <t>2211-1</t>
  </si>
  <si>
    <t>262</t>
  </si>
  <si>
    <t>2211-2</t>
  </si>
  <si>
    <t>263</t>
  </si>
  <si>
    <t>2211-3</t>
  </si>
  <si>
    <t>2211-4</t>
  </si>
  <si>
    <t>иные выплаты текущего характера физическим лицам</t>
  </si>
  <si>
    <t>2211-5</t>
  </si>
  <si>
    <t>2212</t>
  </si>
  <si>
    <t>323</t>
  </si>
  <si>
    <t>2212-1</t>
  </si>
  <si>
    <t>2212-2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</si>
  <si>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</si>
  <si>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</si>
  <si>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</si>
  <si>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2240</t>
  </si>
  <si>
    <t>360</t>
  </si>
  <si>
    <t>407</t>
  </si>
  <si>
    <t>уплата налогов, сборов и иных платежей, всего</t>
  </si>
  <si>
    <t>2300</t>
  </si>
  <si>
    <t>850</t>
  </si>
  <si>
    <t>2310</t>
  </si>
  <si>
    <t>851</t>
  </si>
  <si>
    <t>291</t>
  </si>
  <si>
    <t>2320</t>
  </si>
  <si>
    <t>852</t>
  </si>
  <si>
    <t>2330</t>
  </si>
  <si>
    <t>853</t>
  </si>
  <si>
    <t>2340</t>
  </si>
  <si>
    <t>233</t>
  </si>
  <si>
    <t>2350</t>
  </si>
  <si>
    <t>292</t>
  </si>
  <si>
    <t>2360</t>
  </si>
  <si>
    <t>293</t>
  </si>
  <si>
    <t>2370</t>
  </si>
  <si>
    <t>295</t>
  </si>
  <si>
    <t>2380</t>
  </si>
  <si>
    <t>2390</t>
  </si>
  <si>
    <t>297</t>
  </si>
  <si>
    <t>безвозмездные перечисления организациям и физическим лицам, всего</t>
  </si>
  <si>
    <t>2400</t>
  </si>
  <si>
    <t>прочие выплаты (кроме выплат на закупку товаров, работ, услуг)</t>
  </si>
  <si>
    <t>2500</t>
  </si>
  <si>
    <t>2520</t>
  </si>
  <si>
    <t>831</t>
  </si>
  <si>
    <t>2521</t>
  </si>
  <si>
    <t>2522</t>
  </si>
  <si>
    <t>2523</t>
  </si>
  <si>
    <t>2524</t>
  </si>
  <si>
    <t>2525</t>
  </si>
  <si>
    <t>2526</t>
  </si>
  <si>
    <t>капитальные вложения в объекты государственной (муниципальной) собственности, всего</t>
  </si>
  <si>
    <t>2650</t>
  </si>
  <si>
    <t>400</t>
  </si>
  <si>
    <t>2651</t>
  </si>
  <si>
    <t>406</t>
  </si>
  <si>
    <t>2652</t>
  </si>
  <si>
    <t>3000</t>
  </si>
  <si>
    <t>100</t>
  </si>
  <si>
    <t>3010</t>
  </si>
  <si>
    <t>3020</t>
  </si>
  <si>
    <t>3030</t>
  </si>
  <si>
    <t xml:space="preserve">Прочие выплаты, всего </t>
  </si>
  <si>
    <t>4000</t>
  </si>
  <si>
    <t>из них:
возврат в бюджет средств субсидии</t>
  </si>
  <si>
    <t>4010</t>
  </si>
  <si>
    <t>610</t>
  </si>
  <si>
    <t>4020</t>
  </si>
  <si>
    <t xml:space="preserve">Остаток средств на конец текущего финансового года </t>
  </si>
  <si>
    <t>0002</t>
  </si>
  <si>
    <t xml:space="preserve">          доходы от операционной аренды</t>
  </si>
  <si>
    <t xml:space="preserve">          доходы от финансовой аренды</t>
  </si>
  <si>
    <t xml:space="preserve">          проценты по депозитам, остаткам денежных средств</t>
  </si>
  <si>
    <t xml:space="preserve">          проценты по предоставленным займам</t>
  </si>
  <si>
    <t xml:space="preserve">          иные доходы от собственности</t>
  </si>
  <si>
    <t xml:space="preserve">          субсидии на финансовое обеспечение выполнения государственного задания </t>
  </si>
  <si>
    <t xml:space="preserve">          доходы от оказания услуг (работ) по программе обязательного медицинского страхования</t>
  </si>
  <si>
    <t xml:space="preserve">          доходы от приносящей доход деятельности</t>
  </si>
  <si>
    <t xml:space="preserve">          поступления по родовым сертификатам</t>
  </si>
  <si>
    <t xml:space="preserve">          доходы от компенсации затрат</t>
  </si>
  <si>
    <t xml:space="preserve">          доходы по условным арендным платежам</t>
  </si>
  <si>
    <r>
      <t xml:space="preserve">Выплаты, уменьшающие доход, всего </t>
    </r>
    <r>
      <rPr>
        <b/>
        <vertAlign val="superscript"/>
        <sz val="9"/>
        <rFont val="Times New Roman"/>
        <family val="1"/>
      </rPr>
      <t>4</t>
    </r>
  </si>
  <si>
    <t xml:space="preserve">          доходы от штрафных санкций за нарушение законодательства о закупках и нарушение условий контрактов (договоров)</t>
  </si>
  <si>
    <t xml:space="preserve">          доходы от штрафных санкций по долговым обязательствам</t>
  </si>
  <si>
    <t xml:space="preserve">          страховые возмещения</t>
  </si>
  <si>
    <t xml:space="preserve">          возмещение ущерба имуществу (за исключением страховых возмещений)</t>
  </si>
  <si>
    <t xml:space="preserve">          прочие доходы от сумм принудительного изъятия</t>
  </si>
  <si>
    <t xml:space="preserve">          поступления текущего характера от сектора гос. управления</t>
  </si>
  <si>
    <t xml:space="preserve">          поступления текущего характера от иных резидентов</t>
  </si>
  <si>
    <t xml:space="preserve">          поступления капитального характера от сектора гос. управления</t>
  </si>
  <si>
    <t xml:space="preserve">          поступления капитального характера от иных резидентов</t>
  </si>
  <si>
    <t xml:space="preserve">          целевые субсидии</t>
  </si>
  <si>
    <t xml:space="preserve">          доходы от выбытия основных средств</t>
  </si>
  <si>
    <t xml:space="preserve">          доходы от выбытия материальных запасов</t>
  </si>
  <si>
    <t xml:space="preserve">          из них:</t>
  </si>
  <si>
    <t xml:space="preserve">                    прочие работы, услуги</t>
  </si>
  <si>
    <t xml:space="preserve">          страховые взносы на обязательное социальное страхование в части выплат персоналу, подлежащих обложению страховыми взносами</t>
  </si>
  <si>
    <t xml:space="preserve">          работы, услуги по содержанию имущества</t>
  </si>
  <si>
    <t xml:space="preserve">          прочие работы, услуги</t>
  </si>
  <si>
    <t xml:space="preserve">          услуги, работы для целей капитальных вложений</t>
  </si>
  <si>
    <t xml:space="preserve">          увеличение стоимости строительных материалов </t>
  </si>
  <si>
    <t xml:space="preserve">     закупку товаров, работ, услуг в целях капитального ремонта государственного (муниципального) имущества</t>
  </si>
  <si>
    <t xml:space="preserve">     закупку товаров, работ, услуг в сфере информационно-коммуникационных технологий</t>
  </si>
  <si>
    <t xml:space="preserve">     закупка научно-исследовательских и опытно-конструкторских работ</t>
  </si>
  <si>
    <t xml:space="preserve">         на оплату труда стажеров</t>
  </si>
  <si>
    <t xml:space="preserve">         начисления на выплаты  в части обеспечения мер, направленных на сокращение производственного травматизма и профессиональных заболеваний</t>
  </si>
  <si>
    <t xml:space="preserve">          начисления на выплаты  в части обеспечения мер, направленных на сокращение производственного травматизма и профессиональных заболеваний</t>
  </si>
  <si>
    <t xml:space="preserve">          начисления на социальные компенсации персоналу в денежной форме</t>
  </si>
  <si>
    <t xml:space="preserve">         начисления на выплаты за прочие работы, услуги</t>
  </si>
  <si>
    <t xml:space="preserve">         начисления на выплаты по оплате труда</t>
  </si>
  <si>
    <t xml:space="preserve">     взносы по обязательному социальному страхованию на выплаты по оплате труда работников и иные выплаты работникам учреждений, всего</t>
  </si>
  <si>
    <t xml:space="preserve">         выплаты текущего характера физическим лицам</t>
  </si>
  <si>
    <t xml:space="preserve">          выплаты за прочие работы, услуги</t>
  </si>
  <si>
    <t xml:space="preserve">     иные выплаты, за исключением фонда оплаты труда учреждения, для выполнения отдельных полномочий</t>
  </si>
  <si>
    <t xml:space="preserve">         социальные пособия и компенсации персоналу в натуральной форме</t>
  </si>
  <si>
    <t xml:space="preserve">         социальные пособия и компенсации персоналу в денежной форме</t>
  </si>
  <si>
    <t xml:space="preserve">         прочие работы, услуги</t>
  </si>
  <si>
    <t xml:space="preserve">         транспортные услуги</t>
  </si>
  <si>
    <t xml:space="preserve">         прочие несоциальные выплаты персоналу в натуральной форме</t>
  </si>
  <si>
    <t xml:space="preserve">         прочие несоциальные выплаты персоналу в денежной форме</t>
  </si>
  <si>
    <t xml:space="preserve">     прочие выплаты персоналу, в том числе компенсационного характера</t>
  </si>
  <si>
    <t xml:space="preserve">         оплата труда</t>
  </si>
  <si>
    <t xml:space="preserve">     доходы от операций с активами, всего</t>
  </si>
  <si>
    <t xml:space="preserve">     прочие доходы, всего</t>
  </si>
  <si>
    <t xml:space="preserve">     безвозмездные денежные поступления, всего</t>
  </si>
  <si>
    <t xml:space="preserve">     доходы от штрафов, пеней, иных сумм принудительного изъятия, всего</t>
  </si>
  <si>
    <t xml:space="preserve">     доходы от оказания услуг, работ, компенсации затрат учреждений, всего</t>
  </si>
  <si>
    <t xml:space="preserve">     доходы от собственности, всего</t>
  </si>
  <si>
    <t xml:space="preserve">         увеличение остатков денежных средств за счет возврата дебиторской задолженности прошлых лет</t>
  </si>
  <si>
    <t xml:space="preserve">         возврат обеспечения исполнения контракта заказчиком на счет учреждения-участника</t>
  </si>
  <si>
    <t xml:space="preserve">         на иные выплаты гражданским лицам (денежное содержание)</t>
  </si>
  <si>
    <t xml:space="preserve">         услуги связи</t>
  </si>
  <si>
    <t xml:space="preserve">         арендная плата за пользование имуществом</t>
  </si>
  <si>
    <t xml:space="preserve">         работы, услуги по содержанию имущества</t>
  </si>
  <si>
    <t xml:space="preserve">         услуги, работы для целей капитальных вложений</t>
  </si>
  <si>
    <t xml:space="preserve">         увеличение стоимости основных средств</t>
  </si>
  <si>
    <t xml:space="preserve">         увеличение стоимости прочих оборотных запасов (материалов)</t>
  </si>
  <si>
    <t xml:space="preserve">         увеличение стоимости материальных запасов для целей капитальных вложений </t>
  </si>
  <si>
    <t xml:space="preserve">         увеличение стоимости прочих материальных запасов однократного применения</t>
  </si>
  <si>
    <t xml:space="preserve">         увеличение стоимости неисключительных прав на результаты интелектуальной деятельности с неопределенным сроком полезного использования</t>
  </si>
  <si>
    <t xml:space="preserve">         увеличение стоимости неисключительных прав на результаты интелектуальной деятельности с определенным сроком полезного использования</t>
  </si>
  <si>
    <t xml:space="preserve">     прочую закупку товаров, работ и услуг, всего</t>
  </si>
  <si>
    <t xml:space="preserve">         из них:</t>
  </si>
  <si>
    <t xml:space="preserve">         коммунальные услуги</t>
  </si>
  <si>
    <t xml:space="preserve">         страхование</t>
  </si>
  <si>
    <t xml:space="preserve">         арендная плата за пользование земельными участками и другими обособленными природными обьектами</t>
  </si>
  <si>
    <t xml:space="preserve">         социальные компенсации персоналу в натуральной форме</t>
  </si>
  <si>
    <t xml:space="preserve">         увеличение стоимости нематериальных активов</t>
  </si>
  <si>
    <t xml:space="preserve">         увеличение стоимости материальных запасов</t>
  </si>
  <si>
    <t xml:space="preserve">         увеличение стоимости лекарственных препаратов и материалов, применяемых в медицинских целях</t>
  </si>
  <si>
    <t xml:space="preserve">         увеличение стоимости продуктов питания </t>
  </si>
  <si>
    <t xml:space="preserve">         увеличение стоимости горюче-смазочных материалов </t>
  </si>
  <si>
    <t xml:space="preserve">         увеличение стоимости строительных материалов </t>
  </si>
  <si>
    <t xml:space="preserve">         увеличение стоимости мягкого инвентаря </t>
  </si>
  <si>
    <t xml:space="preserve">     из них:</t>
  </si>
  <si>
    <t xml:space="preserve">     пособия, компенсации и иные социальные выплаты гражданам, кроме публичных нормативных обязательств</t>
  </si>
  <si>
    <t xml:space="preserve">         пособия по социальной помощи населению в денежной форме</t>
  </si>
  <si>
    <t xml:space="preserve">         пособия по социальной помощи населению в натуральной форме</t>
  </si>
  <si>
    <t xml:space="preserve">         пенсии, пособия, выплачиваемые работодателями, нанимателями бывшим работникам</t>
  </si>
  <si>
    <t xml:space="preserve">         иные выплаты текущего характера физическим лицам</t>
  </si>
  <si>
    <t xml:space="preserve">     приобретение товаров, работ, услуг в пользу граждан в целях их социального обеспечения</t>
  </si>
  <si>
    <t xml:space="preserve">         пособия по социальной помощи, выплачиваемые работодателями, нанимателями бывшим работникам в натуральной форме</t>
  </si>
  <si>
    <t xml:space="preserve">         налог на имущество организаций и земельный налог</t>
  </si>
  <si>
    <t xml:space="preserve"> 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</si>
  <si>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     уплата штрафов (в том числе административных), пеней, иных платежей</t>
  </si>
  <si>
    <t xml:space="preserve">         обслуживание долговых обязательств учреждения</t>
  </si>
  <si>
    <t xml:space="preserve">         штрафы за нарушение законодательства о налогах и сборах, законодательства о страховых взносах (в т.ч.пени)</t>
  </si>
  <si>
    <t xml:space="preserve">         штрафы за нарушение законодательства о закупках и нарушение условий контрактов (договоров)</t>
  </si>
  <si>
    <t xml:space="preserve">         другие экономические санкции (кроме указанных 292-294)</t>
  </si>
  <si>
    <t xml:space="preserve">         уплата иных платежей</t>
  </si>
  <si>
    <t xml:space="preserve">         иные выплаты текущего характера организациям</t>
  </si>
  <si>
    <t xml:space="preserve">    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</si>
  <si>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         приобретение объектов недвижимого имущества государственными (муниципальными) учреждениями</t>
  </si>
  <si>
    <r>
      <t xml:space="preserve">         в том числе:
         налог на прибыль </t>
    </r>
    <r>
      <rPr>
        <vertAlign val="superscript"/>
        <sz val="9"/>
        <rFont val="Times New Roman"/>
        <family val="1"/>
      </rPr>
      <t>4</t>
    </r>
  </si>
  <si>
    <r>
      <t xml:space="preserve">         налог на добавленную стоимость </t>
    </r>
    <r>
      <rPr>
        <vertAlign val="superscript"/>
        <sz val="9"/>
        <rFont val="Times New Roman"/>
        <family val="1"/>
      </rPr>
      <t>4</t>
    </r>
  </si>
  <si>
    <r>
      <t xml:space="preserve">         прочие налоги, уменьшающие доход </t>
    </r>
    <r>
      <rPr>
        <vertAlign val="superscript"/>
        <sz val="9"/>
        <rFont val="Times New Roman"/>
        <family val="1"/>
      </rPr>
      <t>4</t>
    </r>
  </si>
  <si>
    <t xml:space="preserve">         возврат остатков субсидий прошлых лет в бюджет</t>
  </si>
  <si>
    <t xml:space="preserve">         перечисление обеспечения исполнения контракта  на счет заказчика</t>
  </si>
  <si>
    <t xml:space="preserve">               доходы от оказания медицинской помощи застрахованным гражданам своего региона (по решению КРТП)</t>
  </si>
  <si>
    <t xml:space="preserve">               доходы от оказания медицинской помощи застрахованным инообластным</t>
  </si>
  <si>
    <t>Коды</t>
  </si>
  <si>
    <t>32200033</t>
  </si>
  <si>
    <t>005</t>
  </si>
  <si>
    <t>Учреждение</t>
  </si>
  <si>
    <t>Единица измерения: руб.</t>
  </si>
  <si>
    <t>383</t>
  </si>
  <si>
    <t>Раздел 1. Поступления и выплаты</t>
  </si>
  <si>
    <t xml:space="preserve">План финансово-хозяйственной деятельности на </t>
  </si>
  <si>
    <t>Орган, осуществляющий функции и полномочия учредителя</t>
  </si>
  <si>
    <t>на 2022 г.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</si>
  <si>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</si>
  <si>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</si>
  <si>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</si>
  <si>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</si>
  <si>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</si>
  <si>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</si>
  <si>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УТВЕРЖДАЮ</t>
  </si>
  <si>
    <t>Руководитель</t>
  </si>
  <si>
    <t>160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</si>
  <si>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утверждения закона (решения) о бюджете на текущий финансовый год и плановый период.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</si>
  <si>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дата подписания Плана, а в случае утверждения Плана уполномоченным лицом учреждения - дата утверждения Плана.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</si>
  <si>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Показатели выплат по расходам на закупки товаров, работ, услуг, отраженные в строке 2600 Раздела 1 "Поступления и выплаты" Плана, подлежат детализации в Разделе 2 "Сведения по выплатам на закупку товаров, работ, услуг" Плана.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</si>
  <si>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Показатель отражается со знаком "минус".</t>
    </r>
  </si>
  <si>
    <r>
      <t xml:space="preserve">расходы на закупку товаров, работ, услуг, всего </t>
    </r>
    <r>
      <rPr>
        <b/>
        <vertAlign val="superscript"/>
        <sz val="9"/>
        <rFont val="Times New Roman"/>
        <family val="1"/>
      </rPr>
      <t>3</t>
    </r>
  </si>
  <si>
    <t xml:space="preserve">     безвозмездные денежные поступления  капитального характера, всего</t>
  </si>
  <si>
    <t>1600</t>
  </si>
  <si>
    <t>1610</t>
  </si>
  <si>
    <t xml:space="preserve">          прочие доходы</t>
  </si>
  <si>
    <t>Расходы с учетом прочих выплат</t>
  </si>
  <si>
    <t>2230</t>
  </si>
  <si>
    <t>350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</si>
  <si>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</si>
  <si>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2127</t>
  </si>
  <si>
    <t>Министерство здравоохранения Кузбасса</t>
  </si>
  <si>
    <t xml:space="preserve">                 процентные расходы по обязательствам</t>
  </si>
  <si>
    <t>2640-25</t>
  </si>
  <si>
    <t>234</t>
  </si>
  <si>
    <t>1450</t>
  </si>
  <si>
    <t>1460</t>
  </si>
  <si>
    <t xml:space="preserve">          поступления текущего характера от организаций гос. сектора</t>
  </si>
  <si>
    <t>154</t>
  </si>
  <si>
    <t>2635</t>
  </si>
  <si>
    <t>2636</t>
  </si>
  <si>
    <t xml:space="preserve">          увеличение стоимости основных средств</t>
  </si>
  <si>
    <t xml:space="preserve">          увеличение стоимости прочих оборотных запасов (материалов)</t>
  </si>
  <si>
    <t xml:space="preserve">          cредства нормированного страхового запаса ТФ ОМС</t>
  </si>
  <si>
    <t>1470</t>
  </si>
  <si>
    <t>2637</t>
  </si>
  <si>
    <t xml:space="preserve">          транспортные услуги</t>
  </si>
  <si>
    <t>1480</t>
  </si>
  <si>
    <t>1983</t>
  </si>
  <si>
    <t>710</t>
  </si>
  <si>
    <t xml:space="preserve">         увеличение внутренних долговых обязательств</t>
  </si>
  <si>
    <t>4030</t>
  </si>
  <si>
    <t>810</t>
  </si>
  <si>
    <t xml:space="preserve">         уменьшение внутренних долговых обязательств</t>
  </si>
  <si>
    <r>
      <t>(на 2021  г. и плановый период 2022 и 2023 годов</t>
    </r>
    <r>
      <rPr>
        <b/>
        <vertAlign val="superscript"/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>)</t>
    </r>
  </si>
  <si>
    <t>на 2023 г.</t>
  </si>
  <si>
    <t>на  2021  текущий финансовый год</t>
  </si>
  <si>
    <t xml:space="preserve">          доходы от предстоящей компенсации затрат</t>
  </si>
  <si>
    <t xml:space="preserve">          доходы по выполненным этапам работ по договору строительного подряда</t>
  </si>
  <si>
    <t>1270</t>
  </si>
  <si>
    <t>1280</t>
  </si>
  <si>
    <t>1290</t>
  </si>
  <si>
    <t>137</t>
  </si>
  <si>
    <t>138</t>
  </si>
  <si>
    <t>Субсидии на иные цели</t>
  </si>
  <si>
    <t>Субсидии на осуществление капитальных вложений</t>
  </si>
  <si>
    <t>2653</t>
  </si>
  <si>
    <t>2654</t>
  </si>
  <si>
    <t>2660</t>
  </si>
  <si>
    <t>2661</t>
  </si>
  <si>
    <t>246</t>
  </si>
  <si>
    <t>247</t>
  </si>
  <si>
    <t>закупка товаров, работ, услуг в целях создания, развития, эксплуатации и вывода из эксплуатации государственных информационных систем</t>
  </si>
  <si>
    <t xml:space="preserve">         прочие работы и услуги</t>
  </si>
  <si>
    <t xml:space="preserve">         услуги, работы для целей капитальных вложений </t>
  </si>
  <si>
    <t>2212-3</t>
  </si>
  <si>
    <t>342</t>
  </si>
  <si>
    <t xml:space="preserve">         увеличение стоимости продуктов питания</t>
  </si>
  <si>
    <t>2700</t>
  </si>
  <si>
    <t>2710</t>
  </si>
  <si>
    <t>2720</t>
  </si>
  <si>
    <t>13</t>
  </si>
  <si>
    <t xml:space="preserve">          доходы от возмещений Фондом социального страхования Российской Федерации расходов</t>
  </si>
  <si>
    <t>2730</t>
  </si>
  <si>
    <t>0100</t>
  </si>
  <si>
    <t>0200</t>
  </si>
  <si>
    <t>Задолженность по доходам (дебиторская задолженность по доходам) на начало года</t>
  </si>
  <si>
    <t>Полученные предварительные платежи (авансы) по контрактам (договорам) (кредиторская задолженность по доходам) на начало года</t>
  </si>
  <si>
    <t xml:space="preserve">     Расходы на оплату труда персонала</t>
  </si>
  <si>
    <t>0300</t>
  </si>
  <si>
    <t>0400</t>
  </si>
  <si>
    <t>265</t>
  </si>
  <si>
    <t xml:space="preserve">         начисления на пособия по социальной помощи, выплачиваемые работодателями, нанимателями бывшим работникам в натуральной форме</t>
  </si>
  <si>
    <t>2147</t>
  </si>
  <si>
    <t xml:space="preserve">          поступления капитального характера бюджетным и автономным учреждениям от сектора государственного управления</t>
  </si>
  <si>
    <t>ГБПОУ «Кузбасский медицинский колледж»</t>
  </si>
  <si>
    <t>Иванова Ирина Геннадьевна</t>
  </si>
  <si>
    <t>4207032920</t>
  </si>
  <si>
    <t>420501001</t>
  </si>
  <si>
    <t>01.04.2021</t>
  </si>
  <si>
    <t>Апрель</t>
  </si>
  <si>
    <t>от 01 апреля 2021 года</t>
  </si>
  <si>
    <t>20396У02020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</si>
</sst>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9"/>
      <color indexed="8"/>
      <name val="Calibri"/>
      <family val="2"/>
    </font>
    <font>
      <sz val="9"/>
      <color indexed="3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ourier New"/>
      <family val="3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70C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111111"/>
      <name val="Courier New"/>
      <family val="3"/>
    </font>
    <font>
      <b/>
      <sz val="14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/>
      <top style="thin"/>
      <bottom style="thin"/>
      <diagonal style="thin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/>
      <top style="medium"/>
      <bottom style="thin"/>
      <diagonal style="thin"/>
    </border>
    <border diagonalUp="1" diagonalDown="1">
      <left style="thin"/>
      <right/>
      <top/>
      <bottom style="thin"/>
      <diagonal style="thin"/>
    </border>
    <border diagonalUp="1" diagonalDown="1">
      <left style="thin"/>
      <right style="thin"/>
      <top/>
      <bottom style="thin"/>
      <diagonal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 diagonalUp="1" diagonalDown="1">
      <left style="thin"/>
      <right style="medium"/>
      <top style="medium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/>
    </border>
    <border diagonalUp="1" diagonalDown="1">
      <left style="thin"/>
      <right style="medium"/>
      <top style="medium"/>
      <bottom style="medium"/>
      <diagonal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 diagonalUp="1" diagonalDown="1">
      <left style="thin"/>
      <right/>
      <top/>
      <bottom/>
      <diagonal style="thin"/>
    </border>
    <border diagonalUp="1" diagonalDown="1">
      <left style="thin"/>
      <right/>
      <top style="medium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 diagonalUp="1" diagonalDown="1">
      <left style="thin"/>
      <right/>
      <top style="medium"/>
      <bottom/>
      <diagonal style="thin"/>
    </border>
    <border diagonalUp="1" diagonalDown="1">
      <left style="thin"/>
      <right style="medium"/>
      <top style="medium"/>
      <bottom/>
      <diagonal style="thin"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2" fillId="21" borderId="0" applyNumberFormat="0" applyBorder="0" applyAlignment="0" applyProtection="0"/>
    <xf numFmtId="0" fontId="50" fillId="22" borderId="0" applyNumberFormat="0" applyBorder="0" applyAlignment="0" applyProtection="0"/>
    <xf numFmtId="0" fontId="2" fillId="23" borderId="0" applyNumberFormat="0" applyBorder="0" applyAlignment="0" applyProtection="0"/>
    <xf numFmtId="0" fontId="50" fillId="24" borderId="0" applyNumberFormat="0" applyBorder="0" applyAlignment="0" applyProtection="0"/>
    <xf numFmtId="0" fontId="2" fillId="25" borderId="0" applyNumberFormat="0" applyBorder="0" applyAlignment="0" applyProtection="0"/>
    <xf numFmtId="0" fontId="50" fillId="26" borderId="0" applyNumberFormat="0" applyBorder="0" applyAlignment="0" applyProtection="0"/>
    <xf numFmtId="0" fontId="2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9" borderId="0" applyNumberFormat="0" applyBorder="0" applyAlignment="0" applyProtection="0"/>
    <xf numFmtId="0" fontId="50" fillId="30" borderId="0" applyNumberFormat="0" applyBorder="0" applyAlignment="0" applyProtection="0"/>
    <xf numFmtId="0" fontId="2" fillId="31" borderId="0" applyNumberFormat="0" applyBorder="0" applyAlignment="0" applyProtection="0"/>
    <xf numFmtId="0" fontId="51" fillId="32" borderId="1" applyNumberFormat="0" applyAlignment="0" applyProtection="0"/>
    <xf numFmtId="0" fontId="3" fillId="33" borderId="2" applyNumberFormat="0" applyAlignment="0" applyProtection="0"/>
    <xf numFmtId="0" fontId="52" fillId="34" borderId="3" applyNumberFormat="0" applyAlignment="0" applyProtection="0"/>
    <xf numFmtId="0" fontId="4" fillId="35" borderId="4" applyNumberFormat="0" applyAlignment="0" applyProtection="0"/>
    <xf numFmtId="0" fontId="53" fillId="34" borderId="1" applyNumberFormat="0" applyAlignment="0" applyProtection="0"/>
    <xf numFmtId="0" fontId="5" fillId="3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14" fillId="0" borderId="6" applyNumberFormat="0" applyFill="0" applyAlignment="0" applyProtection="0"/>
    <xf numFmtId="0" fontId="55" fillId="0" borderId="7" applyNumberFormat="0" applyFill="0" applyAlignment="0" applyProtection="0"/>
    <xf numFmtId="0" fontId="15" fillId="0" borderId="8" applyNumberFormat="0" applyFill="0" applyAlignment="0" applyProtection="0"/>
    <xf numFmtId="0" fontId="56" fillId="0" borderId="9" applyNumberFormat="0" applyFill="0" applyAlignment="0" applyProtection="0"/>
    <xf numFmtId="0" fontId="1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6" fillId="0" borderId="12" applyNumberFormat="0" applyFill="0" applyAlignment="0" applyProtection="0"/>
    <xf numFmtId="0" fontId="58" fillId="36" borderId="13" applyNumberFormat="0" applyAlignment="0" applyProtection="0"/>
    <xf numFmtId="0" fontId="7" fillId="37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8" fillId="39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61" fillId="40" borderId="0" applyNumberFormat="0" applyBorder="0" applyAlignment="0" applyProtection="0"/>
    <xf numFmtId="0" fontId="9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" fillId="43" borderId="16" applyNumberFormat="0" applyFon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11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44" borderId="0" applyNumberFormat="0" applyBorder="0" applyAlignment="0" applyProtection="0"/>
    <xf numFmtId="0" fontId="13" fillId="45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66" fillId="0" borderId="0" xfId="0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49" fontId="20" fillId="0" borderId="21" xfId="0" applyNumberFormat="1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center" vertical="center"/>
      <protection/>
    </xf>
    <xf numFmtId="49" fontId="18" fillId="46" borderId="23" xfId="0" applyNumberFormat="1" applyFont="1" applyFill="1" applyBorder="1" applyAlignment="1" applyProtection="1">
      <alignment horizontal="center" vertical="center"/>
      <protection/>
    </xf>
    <xf numFmtId="49" fontId="18" fillId="4" borderId="24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49" fontId="18" fillId="0" borderId="25" xfId="0" applyNumberFormat="1" applyFont="1" applyFill="1" applyBorder="1" applyAlignment="1" applyProtection="1">
      <alignment horizontal="center" vertical="center"/>
      <protection/>
    </xf>
    <xf numFmtId="49" fontId="18" fillId="0" borderId="26" xfId="0" applyNumberFormat="1" applyFont="1" applyFill="1" applyBorder="1" applyAlignment="1" applyProtection="1">
      <alignment horizontal="center" vertical="center"/>
      <protection/>
    </xf>
    <xf numFmtId="49" fontId="18" fillId="0" borderId="22" xfId="0" applyNumberFormat="1" applyFont="1" applyFill="1" applyBorder="1" applyAlignment="1" applyProtection="1">
      <alignment horizontal="center" vertical="center"/>
      <protection/>
    </xf>
    <xf numFmtId="49" fontId="18" fillId="12" borderId="23" xfId="0" applyNumberFormat="1" applyFont="1" applyFill="1" applyBorder="1" applyAlignment="1" applyProtection="1">
      <alignment horizontal="center" vertical="center"/>
      <protection/>
    </xf>
    <xf numFmtId="49" fontId="18" fillId="13" borderId="27" xfId="0" applyNumberFormat="1" applyFont="1" applyFill="1" applyBorder="1" applyAlignment="1" applyProtection="1">
      <alignment horizontal="center" vertical="center"/>
      <protection/>
    </xf>
    <xf numFmtId="49" fontId="18" fillId="0" borderId="28" xfId="0" applyNumberFormat="1" applyFont="1" applyFill="1" applyBorder="1" applyAlignment="1" applyProtection="1">
      <alignment horizontal="center" vertical="center"/>
      <protection/>
    </xf>
    <xf numFmtId="49" fontId="18" fillId="11" borderId="24" xfId="0" applyNumberFormat="1" applyFont="1" applyFill="1" applyBorder="1" applyAlignment="1" applyProtection="1">
      <alignment horizontal="center" vertical="center"/>
      <protection/>
    </xf>
    <xf numFmtId="49" fontId="18" fillId="0" borderId="20" xfId="0" applyNumberFormat="1" applyFont="1" applyFill="1" applyBorder="1" applyAlignment="1" applyProtection="1">
      <alignment horizontal="center" vertical="center"/>
      <protection/>
    </xf>
    <xf numFmtId="49" fontId="19" fillId="11" borderId="24" xfId="0" applyNumberFormat="1" applyFont="1" applyFill="1" applyBorder="1" applyAlignment="1" applyProtection="1">
      <alignment horizontal="center" vertical="center"/>
      <protection/>
    </xf>
    <xf numFmtId="49" fontId="18" fillId="0" borderId="19" xfId="0" applyNumberFormat="1" applyFont="1" applyFill="1" applyBorder="1" applyAlignment="1" applyProtection="1">
      <alignment horizontal="center" vertical="center"/>
      <protection/>
    </xf>
    <xf numFmtId="49" fontId="18" fillId="4" borderId="25" xfId="0" applyNumberFormat="1" applyFont="1" applyFill="1" applyBorder="1" applyAlignment="1" applyProtection="1">
      <alignment horizontal="center" vertical="center"/>
      <protection/>
    </xf>
    <xf numFmtId="49" fontId="18" fillId="4" borderId="19" xfId="0" applyNumberFormat="1" applyFont="1" applyFill="1" applyBorder="1" applyAlignment="1" applyProtection="1">
      <alignment horizontal="center" vertical="center"/>
      <protection/>
    </xf>
    <xf numFmtId="49" fontId="18" fillId="0" borderId="29" xfId="0" applyNumberFormat="1" applyFont="1" applyFill="1" applyBorder="1" applyAlignment="1" applyProtection="1">
      <alignment horizontal="center" vertical="center"/>
      <protection/>
    </xf>
    <xf numFmtId="49" fontId="18" fillId="0" borderId="30" xfId="0" applyNumberFormat="1" applyFont="1" applyFill="1" applyBorder="1" applyAlignment="1" applyProtection="1">
      <alignment horizontal="center" vertical="center"/>
      <protection/>
    </xf>
    <xf numFmtId="49" fontId="18" fillId="4" borderId="30" xfId="0" applyNumberFormat="1" applyFont="1" applyFill="1" applyBorder="1" applyAlignment="1" applyProtection="1">
      <alignment horizontal="center" vertical="center"/>
      <protection/>
    </xf>
    <xf numFmtId="49" fontId="18" fillId="5" borderId="24" xfId="0" applyNumberFormat="1" applyFont="1" applyFill="1" applyBorder="1" applyAlignment="1" applyProtection="1">
      <alignment horizontal="center" vertical="center"/>
      <protection/>
    </xf>
    <xf numFmtId="49" fontId="18" fillId="4" borderId="20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Border="1" applyAlignment="1" applyProtection="1">
      <alignment horizontal="center" vertical="center"/>
      <protection/>
    </xf>
    <xf numFmtId="49" fontId="19" fillId="12" borderId="24" xfId="0" applyNumberFormat="1" applyFont="1" applyFill="1" applyBorder="1" applyAlignment="1" applyProtection="1">
      <alignment horizontal="center" vertical="center"/>
      <protection/>
    </xf>
    <xf numFmtId="49" fontId="18" fillId="12" borderId="24" xfId="0" applyNumberFormat="1" applyFont="1" applyFill="1" applyBorder="1" applyAlignment="1" applyProtection="1">
      <alignment horizontal="center" vertical="center"/>
      <protection/>
    </xf>
    <xf numFmtId="49" fontId="18" fillId="13" borderId="19" xfId="0" applyNumberFormat="1" applyFont="1" applyFill="1" applyBorder="1" applyAlignment="1" applyProtection="1">
      <alignment horizontal="center" vertical="center"/>
      <protection/>
    </xf>
    <xf numFmtId="49" fontId="18" fillId="46" borderId="27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/>
      <protection/>
    </xf>
    <xf numFmtId="49" fontId="20" fillId="0" borderId="26" xfId="0" applyNumberFormat="1" applyFont="1" applyBorder="1" applyAlignment="1" applyProtection="1">
      <alignment vertical="top"/>
      <protection/>
    </xf>
    <xf numFmtId="0" fontId="20" fillId="0" borderId="24" xfId="0" applyNumberFormat="1" applyFont="1" applyBorder="1" applyAlignment="1" applyProtection="1">
      <alignment vertical="top"/>
      <protection/>
    </xf>
    <xf numFmtId="0" fontId="20" fillId="0" borderId="24" xfId="0" applyNumberFormat="1" applyFont="1" applyBorder="1" applyAlignment="1" applyProtection="1">
      <alignment horizontal="center" vertical="top"/>
      <protection/>
    </xf>
    <xf numFmtId="49" fontId="20" fillId="0" borderId="25" xfId="0" applyNumberFormat="1" applyFont="1" applyBorder="1" applyAlignment="1" applyProtection="1">
      <alignment vertical="top"/>
      <protection/>
    </xf>
    <xf numFmtId="4" fontId="20" fillId="13" borderId="27" xfId="0" applyNumberFormat="1" applyFont="1" applyFill="1" applyBorder="1" applyAlignment="1" applyProtection="1">
      <alignment horizontal="right"/>
      <protection/>
    </xf>
    <xf numFmtId="0" fontId="20" fillId="0" borderId="28" xfId="0" applyNumberFormat="1" applyFont="1" applyBorder="1" applyAlignment="1" applyProtection="1">
      <alignment vertical="top"/>
      <protection/>
    </xf>
    <xf numFmtId="49" fontId="20" fillId="0" borderId="31" xfId="0" applyNumberFormat="1" applyFont="1" applyBorder="1" applyAlignment="1" applyProtection="1">
      <alignment vertical="top"/>
      <protection/>
    </xf>
    <xf numFmtId="0" fontId="20" fillId="0" borderId="24" xfId="0" applyNumberFormat="1" applyFont="1" applyFill="1" applyBorder="1" applyAlignment="1" applyProtection="1">
      <alignment vertical="top"/>
      <protection/>
    </xf>
    <xf numFmtId="0" fontId="67" fillId="0" borderId="20" xfId="0" applyNumberFormat="1" applyFont="1" applyBorder="1" applyAlignment="1" applyProtection="1">
      <alignment vertical="top"/>
      <protection/>
    </xf>
    <xf numFmtId="49" fontId="20" fillId="0" borderId="25" xfId="0" applyNumberFormat="1" applyFont="1" applyFill="1" applyBorder="1" applyAlignment="1" applyProtection="1">
      <alignment vertical="top"/>
      <protection/>
    </xf>
    <xf numFmtId="49" fontId="19" fillId="12" borderId="32" xfId="0" applyNumberFormat="1" applyFont="1" applyFill="1" applyBorder="1" applyAlignment="1" applyProtection="1">
      <alignment horizontal="center" vertical="center"/>
      <protection/>
    </xf>
    <xf numFmtId="49" fontId="20" fillId="0" borderId="33" xfId="0" applyNumberFormat="1" applyFont="1" applyBorder="1" applyAlignment="1" applyProtection="1">
      <alignment horizontal="center" vertical="center"/>
      <protection/>
    </xf>
    <xf numFmtId="49" fontId="19" fillId="46" borderId="34" xfId="0" applyNumberFormat="1" applyFont="1" applyFill="1" applyBorder="1" applyAlignment="1" applyProtection="1">
      <alignment horizontal="center" vertical="center"/>
      <protection/>
    </xf>
    <xf numFmtId="49" fontId="19" fillId="12" borderId="35" xfId="0" applyNumberFormat="1" applyFont="1" applyFill="1" applyBorder="1" applyAlignment="1" applyProtection="1">
      <alignment horizontal="center" vertical="center"/>
      <protection/>
    </xf>
    <xf numFmtId="49" fontId="18" fillId="4" borderId="36" xfId="0" applyNumberFormat="1" applyFont="1" applyFill="1" applyBorder="1" applyAlignment="1" applyProtection="1">
      <alignment horizontal="center" vertical="center"/>
      <protection/>
    </xf>
    <xf numFmtId="49" fontId="18" fillId="0" borderId="36" xfId="0" applyNumberFormat="1" applyFont="1" applyFill="1" applyBorder="1" applyAlignment="1" applyProtection="1">
      <alignment horizontal="center" vertical="center"/>
      <protection/>
    </xf>
    <xf numFmtId="49" fontId="18" fillId="0" borderId="37" xfId="0" applyNumberFormat="1" applyFont="1" applyFill="1" applyBorder="1" applyAlignment="1" applyProtection="1">
      <alignment horizontal="center" vertical="center"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49" fontId="18" fillId="12" borderId="34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18" fillId="11" borderId="36" xfId="0" applyNumberFormat="1" applyFont="1" applyFill="1" applyBorder="1" applyAlignment="1" applyProtection="1">
      <alignment horizontal="center" vertical="center"/>
      <protection/>
    </xf>
    <xf numFmtId="49" fontId="19" fillId="11" borderId="36" xfId="0" applyNumberFormat="1" applyFont="1" applyFill="1" applyBorder="1" applyAlignment="1" applyProtection="1">
      <alignment horizontal="center" vertical="center"/>
      <protection/>
    </xf>
    <xf numFmtId="49" fontId="18" fillId="4" borderId="29" xfId="0" applyNumberFormat="1" applyFont="1" applyFill="1" applyBorder="1" applyAlignment="1" applyProtection="1">
      <alignment horizontal="center" vertical="center"/>
      <protection/>
    </xf>
    <xf numFmtId="49" fontId="18" fillId="5" borderId="36" xfId="0" applyNumberFormat="1" applyFont="1" applyFill="1" applyBorder="1" applyAlignment="1" applyProtection="1">
      <alignment horizontal="center" vertical="center"/>
      <protection/>
    </xf>
    <xf numFmtId="49" fontId="18" fillId="0" borderId="36" xfId="0" applyNumberFormat="1" applyFont="1" applyBorder="1" applyAlignment="1" applyProtection="1">
      <alignment horizontal="center" vertical="center"/>
      <protection/>
    </xf>
    <xf numFmtId="49" fontId="19" fillId="12" borderId="36" xfId="0" applyNumberFormat="1" applyFont="1" applyFill="1" applyBorder="1" applyAlignment="1" applyProtection="1">
      <alignment horizontal="center" vertical="center"/>
      <protection/>
    </xf>
    <xf numFmtId="49" fontId="19" fillId="46" borderId="35" xfId="0" applyNumberFormat="1" applyFont="1" applyFill="1" applyBorder="1" applyAlignment="1" applyProtection="1">
      <alignment horizontal="center" vertical="center"/>
      <protection/>
    </xf>
    <xf numFmtId="49" fontId="20" fillId="0" borderId="38" xfId="0" applyNumberFormat="1" applyFont="1" applyBorder="1" applyAlignment="1" applyProtection="1">
      <alignment horizontal="center" vertical="center"/>
      <protection/>
    </xf>
    <xf numFmtId="0" fontId="21" fillId="46" borderId="39" xfId="0" applyNumberFormat="1" applyFont="1" applyFill="1" applyBorder="1" applyAlignment="1" applyProtection="1">
      <alignment vertical="top"/>
      <protection/>
    </xf>
    <xf numFmtId="0" fontId="20" fillId="0" borderId="40" xfId="0" applyNumberFormat="1" applyFont="1" applyBorder="1" applyAlignment="1" applyProtection="1">
      <alignment vertical="top"/>
      <protection/>
    </xf>
    <xf numFmtId="0" fontId="20" fillId="4" borderId="41" xfId="0" applyNumberFormat="1" applyFont="1" applyFill="1" applyBorder="1" applyAlignment="1" applyProtection="1">
      <alignment vertical="top" wrapText="1"/>
      <protection/>
    </xf>
    <xf numFmtId="0" fontId="20" fillId="0" borderId="41" xfId="0" applyNumberFormat="1" applyFont="1" applyFill="1" applyBorder="1" applyAlignment="1" applyProtection="1">
      <alignment vertical="top" wrapText="1"/>
      <protection/>
    </xf>
    <xf numFmtId="0" fontId="20" fillId="0" borderId="41" xfId="0" applyNumberFormat="1" applyFont="1" applyFill="1" applyBorder="1" applyAlignment="1" applyProtection="1">
      <alignment vertical="top"/>
      <protection/>
    </xf>
    <xf numFmtId="0" fontId="20" fillId="0" borderId="42" xfId="0" applyNumberFormat="1" applyFont="1" applyFill="1" applyBorder="1" applyAlignment="1" applyProtection="1">
      <alignment vertical="top" wrapText="1"/>
      <protection/>
    </xf>
    <xf numFmtId="0" fontId="20" fillId="0" borderId="43" xfId="0" applyNumberFormat="1" applyFont="1" applyFill="1" applyBorder="1" applyAlignment="1" applyProtection="1">
      <alignment vertical="top" wrapText="1"/>
      <protection/>
    </xf>
    <xf numFmtId="0" fontId="20" fillId="0" borderId="43" xfId="0" applyNumberFormat="1" applyFont="1" applyFill="1" applyBorder="1" applyAlignment="1" applyProtection="1">
      <alignment vertical="top"/>
      <protection/>
    </xf>
    <xf numFmtId="0" fontId="20" fillId="4" borderId="43" xfId="0" applyNumberFormat="1" applyFont="1" applyFill="1" applyBorder="1" applyAlignment="1" applyProtection="1">
      <alignment vertical="top" wrapText="1"/>
      <protection/>
    </xf>
    <xf numFmtId="0" fontId="20" fillId="0" borderId="44" xfId="0" applyNumberFormat="1" applyFont="1" applyFill="1" applyBorder="1" applyAlignment="1" applyProtection="1">
      <alignment vertical="top" wrapText="1"/>
      <protection/>
    </xf>
    <xf numFmtId="0" fontId="21" fillId="12" borderId="45" xfId="0" applyNumberFormat="1" applyFont="1" applyFill="1" applyBorder="1" applyAlignment="1" applyProtection="1">
      <alignment vertical="top"/>
      <protection/>
    </xf>
    <xf numFmtId="0" fontId="21" fillId="13" borderId="39" xfId="0" applyNumberFormat="1" applyFont="1" applyFill="1" applyBorder="1" applyAlignment="1" applyProtection="1">
      <alignment vertical="top"/>
      <protection/>
    </xf>
    <xf numFmtId="0" fontId="20" fillId="0" borderId="40" xfId="0" applyNumberFormat="1" applyFont="1" applyFill="1" applyBorder="1" applyAlignment="1" applyProtection="1">
      <alignment vertical="top" wrapText="1"/>
      <protection/>
    </xf>
    <xf numFmtId="0" fontId="21" fillId="12" borderId="39" xfId="0" applyNumberFormat="1" applyFont="1" applyFill="1" applyBorder="1" applyAlignment="1" applyProtection="1">
      <alignment vertical="top" wrapText="1"/>
      <protection/>
    </xf>
    <xf numFmtId="0" fontId="20" fillId="11" borderId="41" xfId="0" applyNumberFormat="1" applyFont="1" applyFill="1" applyBorder="1" applyAlignment="1" applyProtection="1">
      <alignment vertical="top" wrapText="1"/>
      <protection/>
    </xf>
    <xf numFmtId="0" fontId="21" fillId="11" borderId="41" xfId="0" applyNumberFormat="1" applyFont="1" applyFill="1" applyBorder="1" applyAlignment="1" applyProtection="1">
      <alignment vertical="top" wrapText="1"/>
      <protection/>
    </xf>
    <xf numFmtId="0" fontId="20" fillId="5" borderId="41" xfId="0" applyNumberFormat="1" applyFont="1" applyFill="1" applyBorder="1" applyAlignment="1" applyProtection="1">
      <alignment vertical="top" wrapText="1"/>
      <protection/>
    </xf>
    <xf numFmtId="0" fontId="20" fillId="0" borderId="41" xfId="0" applyNumberFormat="1" applyFont="1" applyBorder="1" applyAlignment="1" applyProtection="1">
      <alignment vertical="top" wrapText="1"/>
      <protection/>
    </xf>
    <xf numFmtId="0" fontId="21" fillId="12" borderId="41" xfId="0" applyNumberFormat="1" applyFont="1" applyFill="1" applyBorder="1" applyAlignment="1" applyProtection="1">
      <alignment vertical="top"/>
      <protection/>
    </xf>
    <xf numFmtId="0" fontId="21" fillId="13" borderId="42" xfId="0" applyNumberFormat="1" applyFont="1" applyFill="1" applyBorder="1" applyAlignment="1" applyProtection="1">
      <alignment vertical="top"/>
      <protection/>
    </xf>
    <xf numFmtId="2" fontId="20" fillId="0" borderId="25" xfId="0" applyNumberFormat="1" applyFont="1" applyBorder="1" applyAlignment="1" applyProtection="1">
      <alignment horizontal="right"/>
      <protection locked="0"/>
    </xf>
    <xf numFmtId="0" fontId="20" fillId="0" borderId="42" xfId="0" applyNumberFormat="1" applyFont="1" applyBorder="1" applyAlignment="1" applyProtection="1">
      <alignment vertical="top" wrapText="1"/>
      <protection/>
    </xf>
    <xf numFmtId="49" fontId="18" fillId="0" borderId="37" xfId="0" applyNumberFormat="1" applyFont="1" applyBorder="1" applyAlignment="1" applyProtection="1">
      <alignment horizontal="center" vertical="center"/>
      <protection/>
    </xf>
    <xf numFmtId="49" fontId="18" fillId="0" borderId="19" xfId="0" applyNumberFormat="1" applyFont="1" applyBorder="1" applyAlignment="1" applyProtection="1">
      <alignment horizontal="center" vertical="center"/>
      <protection/>
    </xf>
    <xf numFmtId="49" fontId="19" fillId="12" borderId="34" xfId="0" applyNumberFormat="1" applyFont="1" applyFill="1" applyBorder="1" applyAlignment="1" applyProtection="1">
      <alignment horizontal="center" vertical="center"/>
      <protection/>
    </xf>
    <xf numFmtId="49" fontId="19" fillId="12" borderId="23" xfId="0" applyNumberFormat="1" applyFont="1" applyFill="1" applyBorder="1" applyAlignment="1" applyProtection="1">
      <alignment horizontal="center" vertical="center"/>
      <protection/>
    </xf>
    <xf numFmtId="0" fontId="20" fillId="0" borderId="45" xfId="0" applyNumberFormat="1" applyFont="1" applyFill="1" applyBorder="1" applyAlignment="1" applyProtection="1">
      <alignment vertical="top" wrapText="1"/>
      <protection/>
    </xf>
    <xf numFmtId="49" fontId="18" fillId="0" borderId="34" xfId="0" applyNumberFormat="1" applyFont="1" applyFill="1" applyBorder="1" applyAlignment="1" applyProtection="1">
      <alignment horizontal="center" vertical="center"/>
      <protection/>
    </xf>
    <xf numFmtId="49" fontId="19" fillId="0" borderId="46" xfId="0" applyNumberFormat="1" applyFont="1" applyFill="1" applyBorder="1" applyAlignment="1" applyProtection="1">
      <alignment horizontal="center" vertical="center"/>
      <protection/>
    </xf>
    <xf numFmtId="49" fontId="18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vertical="top"/>
      <protection/>
    </xf>
    <xf numFmtId="49" fontId="20" fillId="0" borderId="46" xfId="0" applyNumberFormat="1" applyFont="1" applyBorder="1" applyAlignment="1" applyProtection="1">
      <alignment vertical="top"/>
      <protection/>
    </xf>
    <xf numFmtId="0" fontId="24" fillId="0" borderId="0" xfId="0" applyNumberFormat="1" applyFont="1" applyBorder="1" applyAlignment="1">
      <alignment horizontal="left" vertical="top"/>
    </xf>
    <xf numFmtId="0" fontId="25" fillId="0" borderId="0" xfId="0" applyNumberFormat="1" applyFont="1" applyBorder="1" applyAlignment="1">
      <alignment horizontal="left" vertical="top"/>
    </xf>
    <xf numFmtId="0" fontId="21" fillId="0" borderId="0" xfId="0" applyNumberFormat="1" applyFont="1" applyBorder="1" applyAlignment="1">
      <alignment horizontal="left"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Border="1" applyAlignment="1">
      <alignment horizontal="left" vertical="top"/>
    </xf>
    <xf numFmtId="0" fontId="18" fillId="0" borderId="0" xfId="0" applyNumberFormat="1" applyFont="1" applyBorder="1" applyAlignment="1">
      <alignment horizontal="right" vertical="top"/>
    </xf>
    <xf numFmtId="0" fontId="18" fillId="0" borderId="0" xfId="0" applyNumberFormat="1" applyFont="1" applyFill="1" applyBorder="1" applyAlignment="1">
      <alignment horizontal="left" vertical="top"/>
    </xf>
    <xf numFmtId="0" fontId="19" fillId="0" borderId="0" xfId="0" applyNumberFormat="1" applyFont="1" applyBorder="1" applyAlignment="1">
      <alignment horizontal="left" vertical="top"/>
    </xf>
    <xf numFmtId="0" fontId="18" fillId="0" borderId="0" xfId="0" applyNumberFormat="1" applyFont="1" applyBorder="1" applyAlignment="1">
      <alignment vertical="top"/>
    </xf>
    <xf numFmtId="0" fontId="19" fillId="0" borderId="0" xfId="0" applyNumberFormat="1" applyFont="1" applyBorder="1" applyAlignment="1">
      <alignment horizontal="center" vertical="top"/>
    </xf>
    <xf numFmtId="49" fontId="21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top"/>
    </xf>
    <xf numFmtId="0" fontId="18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4" fontId="20" fillId="46" borderId="27" xfId="0" applyNumberFormat="1" applyFont="1" applyFill="1" applyBorder="1" applyAlignment="1" applyProtection="1">
      <alignment horizontal="right" wrapText="1"/>
      <protection/>
    </xf>
    <xf numFmtId="4" fontId="20" fillId="47" borderId="47" xfId="0" applyNumberFormat="1" applyFont="1" applyFill="1" applyBorder="1" applyAlignment="1" applyProtection="1">
      <alignment horizontal="right"/>
      <protection/>
    </xf>
    <xf numFmtId="4" fontId="20" fillId="47" borderId="32" xfId="0" applyNumberFormat="1" applyFont="1" applyFill="1" applyBorder="1" applyAlignment="1" applyProtection="1">
      <alignment horizontal="right"/>
      <protection/>
    </xf>
    <xf numFmtId="4" fontId="20" fillId="0" borderId="25" xfId="0" applyNumberFormat="1" applyFont="1" applyBorder="1" applyAlignment="1" applyProtection="1">
      <alignment horizontal="right"/>
      <protection locked="0"/>
    </xf>
    <xf numFmtId="4" fontId="20" fillId="0" borderId="26" xfId="0" applyNumberFormat="1" applyFont="1" applyBorder="1" applyAlignment="1" applyProtection="1">
      <alignment horizontal="right"/>
      <protection locked="0"/>
    </xf>
    <xf numFmtId="4" fontId="20" fillId="4" borderId="24" xfId="0" applyNumberFormat="1" applyFont="1" applyFill="1" applyBorder="1" applyAlignment="1" applyProtection="1">
      <alignment horizontal="right"/>
      <protection/>
    </xf>
    <xf numFmtId="4" fontId="20" fillId="47" borderId="25" xfId="0" applyNumberFormat="1" applyFont="1" applyFill="1" applyBorder="1" applyAlignment="1" applyProtection="1">
      <alignment horizontal="right"/>
      <protection/>
    </xf>
    <xf numFmtId="4" fontId="20" fillId="48" borderId="25" xfId="0" applyNumberFormat="1" applyFont="1" applyFill="1" applyBorder="1" applyAlignment="1" applyProtection="1">
      <alignment horizontal="right" wrapText="1"/>
      <protection/>
    </xf>
    <xf numFmtId="4" fontId="20" fillId="48" borderId="25" xfId="0" applyNumberFormat="1" applyFont="1" applyFill="1" applyBorder="1" applyAlignment="1" applyProtection="1">
      <alignment horizontal="right"/>
      <protection/>
    </xf>
    <xf numFmtId="4" fontId="20" fillId="0" borderId="25" xfId="0" applyNumberFormat="1" applyFont="1" applyFill="1" applyBorder="1" applyAlignment="1" applyProtection="1">
      <alignment horizontal="right"/>
      <protection locked="0"/>
    </xf>
    <xf numFmtId="4" fontId="20" fillId="12" borderId="23" xfId="0" applyNumberFormat="1" applyFont="1" applyFill="1" applyBorder="1" applyAlignment="1" applyProtection="1">
      <alignment horizontal="right"/>
      <protection/>
    </xf>
    <xf numFmtId="4" fontId="20" fillId="48" borderId="24" xfId="0" applyNumberFormat="1" applyFont="1" applyFill="1" applyBorder="1" applyAlignment="1" applyProtection="1">
      <alignment horizontal="right"/>
      <protection/>
    </xf>
    <xf numFmtId="4" fontId="19" fillId="12" borderId="32" xfId="0" applyNumberFormat="1" applyFont="1" applyFill="1" applyBorder="1" applyAlignment="1" applyProtection="1">
      <alignment/>
      <protection/>
    </xf>
    <xf numFmtId="4" fontId="20" fillId="11" borderId="24" xfId="0" applyNumberFormat="1" applyFont="1" applyFill="1" applyBorder="1" applyAlignment="1" applyProtection="1">
      <alignment horizontal="right"/>
      <protection/>
    </xf>
    <xf numFmtId="4" fontId="21" fillId="11" borderId="24" xfId="0" applyNumberFormat="1" applyFont="1" applyFill="1" applyBorder="1" applyAlignment="1" applyProtection="1">
      <alignment horizontal="right"/>
      <protection/>
    </xf>
    <xf numFmtId="4" fontId="20" fillId="4" borderId="25" xfId="0" applyNumberFormat="1" applyFont="1" applyFill="1" applyBorder="1" applyAlignment="1" applyProtection="1">
      <alignment horizontal="right"/>
      <protection/>
    </xf>
    <xf numFmtId="4" fontId="20" fillId="4" borderId="20" xfId="0" applyNumberFormat="1" applyFont="1" applyFill="1" applyBorder="1" applyAlignment="1" applyProtection="1">
      <alignment horizontal="right"/>
      <protection/>
    </xf>
    <xf numFmtId="4" fontId="20" fillId="5" borderId="24" xfId="0" applyNumberFormat="1" applyFont="1" applyFill="1" applyBorder="1" applyAlignment="1" applyProtection="1">
      <alignment horizontal="right"/>
      <protection/>
    </xf>
    <xf numFmtId="4" fontId="21" fillId="11" borderId="25" xfId="0" applyNumberFormat="1" applyFont="1" applyFill="1" applyBorder="1" applyAlignment="1" applyProtection="1">
      <alignment horizontal="right"/>
      <protection locked="0"/>
    </xf>
    <xf numFmtId="4" fontId="20" fillId="47" borderId="26" xfId="0" applyNumberFormat="1" applyFont="1" applyFill="1" applyBorder="1" applyAlignment="1" applyProtection="1">
      <alignment horizontal="right"/>
      <protection/>
    </xf>
    <xf numFmtId="4" fontId="20" fillId="12" borderId="24" xfId="0" applyNumberFormat="1" applyFont="1" applyFill="1" applyBorder="1" applyAlignment="1" applyProtection="1">
      <alignment horizontal="right"/>
      <protection/>
    </xf>
    <xf numFmtId="4" fontId="20" fillId="13" borderId="19" xfId="0" applyNumberFormat="1" applyFont="1" applyFill="1" applyBorder="1" applyAlignment="1" applyProtection="1">
      <alignment horizontal="right"/>
      <protection/>
    </xf>
    <xf numFmtId="4" fontId="20" fillId="46" borderId="27" xfId="0" applyNumberFormat="1" applyFont="1" applyFill="1" applyBorder="1" applyAlignment="1" applyProtection="1">
      <alignment horizontal="right"/>
      <protection/>
    </xf>
    <xf numFmtId="4" fontId="20" fillId="0" borderId="24" xfId="0" applyNumberFormat="1" applyFont="1" applyBorder="1" applyAlignment="1" applyProtection="1">
      <alignment horizontal="right"/>
      <protection/>
    </xf>
    <xf numFmtId="4" fontId="20" fillId="0" borderId="20" xfId="0" applyNumberFormat="1" applyFont="1" applyBorder="1" applyAlignment="1" applyProtection="1">
      <alignment horizontal="right"/>
      <protection/>
    </xf>
    <xf numFmtId="4" fontId="20" fillId="0" borderId="24" xfId="0" applyNumberFormat="1" applyFont="1" applyFill="1" applyBorder="1" applyAlignment="1" applyProtection="1">
      <alignment horizontal="right"/>
      <protection/>
    </xf>
    <xf numFmtId="0" fontId="68" fillId="0" borderId="0" xfId="0" applyFont="1" applyAlignment="1" applyProtection="1">
      <alignment horizontal="right"/>
      <protection/>
    </xf>
    <xf numFmtId="0" fontId="69" fillId="0" borderId="0" xfId="0" applyFont="1" applyAlignment="1" applyProtection="1">
      <alignment horizontal="right"/>
      <protection/>
    </xf>
    <xf numFmtId="4" fontId="20" fillId="5" borderId="25" xfId="0" applyNumberFormat="1" applyFont="1" applyFill="1" applyBorder="1" applyAlignment="1" applyProtection="1">
      <alignment horizontal="right"/>
      <protection locked="0"/>
    </xf>
    <xf numFmtId="49" fontId="20" fillId="49" borderId="48" xfId="0" applyNumberFormat="1" applyFont="1" applyFill="1" applyBorder="1" applyAlignment="1" applyProtection="1">
      <alignment horizontal="center" vertical="center"/>
      <protection/>
    </xf>
    <xf numFmtId="2" fontId="20" fillId="49" borderId="49" xfId="0" applyNumberFormat="1" applyFont="1" applyFill="1" applyBorder="1" applyAlignment="1" applyProtection="1">
      <alignment horizontal="center" vertical="center"/>
      <protection/>
    </xf>
    <xf numFmtId="0" fontId="20" fillId="49" borderId="49" xfId="0" applyNumberFormat="1" applyFont="1" applyFill="1" applyBorder="1" applyAlignment="1" applyProtection="1">
      <alignment horizontal="center" vertical="center"/>
      <protection/>
    </xf>
    <xf numFmtId="49" fontId="20" fillId="49" borderId="50" xfId="0" applyNumberFormat="1" applyFont="1" applyFill="1" applyBorder="1" applyAlignment="1" applyProtection="1">
      <alignment horizontal="center" vertical="center"/>
      <protection/>
    </xf>
    <xf numFmtId="0" fontId="20" fillId="49" borderId="51" xfId="0" applyNumberFormat="1" applyFont="1" applyFill="1" applyBorder="1" applyAlignment="1" applyProtection="1">
      <alignment horizontal="center" vertical="top"/>
      <protection/>
    </xf>
    <xf numFmtId="0" fontId="20" fillId="49" borderId="48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Fill="1" applyAlignment="1" applyProtection="1">
      <alignment horizontal="center" vertical="center"/>
      <protection/>
    </xf>
    <xf numFmtId="0" fontId="18" fillId="0" borderId="0" xfId="71" applyNumberFormat="1" applyFont="1" applyBorder="1" applyAlignment="1">
      <alignment horizontal="left" vertical="top"/>
      <protection/>
    </xf>
    <xf numFmtId="0" fontId="33" fillId="0" borderId="0" xfId="71" applyNumberFormat="1" applyFont="1" applyBorder="1" applyAlignment="1">
      <alignment horizontal="left" vertical="top"/>
      <protection/>
    </xf>
    <xf numFmtId="0" fontId="33" fillId="0" borderId="0" xfId="71" applyNumberFormat="1" applyFont="1" applyBorder="1" applyAlignment="1">
      <alignment horizontal="justify" vertical="top" wrapText="1"/>
      <protection/>
    </xf>
    <xf numFmtId="0" fontId="18" fillId="0" borderId="0" xfId="71" applyNumberFormat="1" applyFont="1" applyBorder="1" applyAlignment="1">
      <alignment horizontal="left" vertical="center"/>
      <protection/>
    </xf>
    <xf numFmtId="0" fontId="33" fillId="0" borderId="0" xfId="71" applyNumberFormat="1" applyFont="1" applyBorder="1" applyAlignment="1">
      <alignment vertical="top" wrapText="1"/>
      <protection/>
    </xf>
    <xf numFmtId="49" fontId="35" fillId="0" borderId="0" xfId="0" applyNumberFormat="1" applyFont="1" applyFill="1" applyBorder="1" applyAlignment="1">
      <alignment vertical="center"/>
    </xf>
    <xf numFmtId="2" fontId="20" fillId="4" borderId="25" xfId="0" applyNumberFormat="1" applyFont="1" applyFill="1" applyBorder="1" applyAlignment="1" applyProtection="1">
      <alignment horizontal="right"/>
      <protection/>
    </xf>
    <xf numFmtId="2" fontId="20" fillId="0" borderId="25" xfId="0" applyNumberFormat="1" applyFont="1" applyFill="1" applyBorder="1" applyAlignment="1" applyProtection="1">
      <alignment horizontal="right"/>
      <protection locked="0"/>
    </xf>
    <xf numFmtId="49" fontId="20" fillId="0" borderId="25" xfId="0" applyNumberFormat="1" applyFont="1" applyFill="1" applyBorder="1" applyAlignment="1" applyProtection="1">
      <alignment horizontal="center" vertical="center"/>
      <protection/>
    </xf>
    <xf numFmtId="2" fontId="20" fillId="0" borderId="24" xfId="0" applyNumberFormat="1" applyFont="1" applyBorder="1" applyAlignment="1" applyProtection="1">
      <alignment horizontal="right"/>
      <protection locked="0"/>
    </xf>
    <xf numFmtId="2" fontId="20" fillId="0" borderId="25" xfId="0" applyNumberFormat="1" applyFont="1" applyFill="1" applyBorder="1" applyAlignment="1" applyProtection="1">
      <alignment horizontal="right"/>
      <protection/>
    </xf>
    <xf numFmtId="4" fontId="20" fillId="47" borderId="25" xfId="0" applyNumberFormat="1" applyFont="1" applyFill="1" applyBorder="1" applyAlignment="1" applyProtection="1">
      <alignment horizontal="right"/>
      <protection locked="0"/>
    </xf>
    <xf numFmtId="4" fontId="20" fillId="0" borderId="25" xfId="0" applyNumberFormat="1" applyFont="1" applyFill="1" applyBorder="1" applyAlignment="1" applyProtection="1">
      <alignment horizontal="right"/>
      <protection/>
    </xf>
    <xf numFmtId="4" fontId="20" fillId="12" borderId="32" xfId="0" applyNumberFormat="1" applyFont="1" applyFill="1" applyBorder="1" applyAlignment="1" applyProtection="1">
      <alignment horizontal="right" wrapText="1"/>
      <protection/>
    </xf>
    <xf numFmtId="2" fontId="20" fillId="49" borderId="52" xfId="0" applyNumberFormat="1" applyFont="1" applyFill="1" applyBorder="1" applyAlignment="1" applyProtection="1">
      <alignment horizontal="right"/>
      <protection/>
    </xf>
    <xf numFmtId="2" fontId="20" fillId="49" borderId="53" xfId="0" applyNumberFormat="1" applyFont="1" applyFill="1" applyBorder="1" applyAlignment="1" applyProtection="1">
      <alignment horizontal="right"/>
      <protection/>
    </xf>
    <xf numFmtId="0" fontId="21" fillId="12" borderId="47" xfId="0" applyNumberFormat="1" applyFont="1" applyFill="1" applyBorder="1" applyAlignment="1" applyProtection="1">
      <alignment vertical="top"/>
      <protection/>
    </xf>
    <xf numFmtId="49" fontId="18" fillId="12" borderId="32" xfId="0" applyNumberFormat="1" applyFont="1" applyFill="1" applyBorder="1" applyAlignment="1" applyProtection="1">
      <alignment horizontal="center" vertical="center"/>
      <protection/>
    </xf>
    <xf numFmtId="4" fontId="20" fillId="48" borderId="32" xfId="0" applyNumberFormat="1" applyFont="1" applyFill="1" applyBorder="1" applyAlignment="1" applyProtection="1">
      <alignment horizontal="right" wrapText="1"/>
      <protection/>
    </xf>
    <xf numFmtId="4" fontId="20" fillId="47" borderId="20" xfId="0" applyNumberFormat="1" applyFont="1" applyFill="1" applyBorder="1" applyAlignment="1" applyProtection="1">
      <alignment horizontal="right"/>
      <protection/>
    </xf>
    <xf numFmtId="4" fontId="20" fillId="0" borderId="20" xfId="0" applyNumberFormat="1" applyFont="1" applyBorder="1" applyAlignment="1" applyProtection="1">
      <alignment horizontal="right"/>
      <protection locked="0"/>
    </xf>
    <xf numFmtId="4" fontId="20" fillId="0" borderId="20" xfId="0" applyNumberFormat="1" applyFont="1" applyBorder="1" applyAlignment="1" applyProtection="1">
      <alignment vertical="top"/>
      <protection/>
    </xf>
    <xf numFmtId="4" fontId="20" fillId="50" borderId="25" xfId="0" applyNumberFormat="1" applyFont="1" applyFill="1" applyBorder="1" applyAlignment="1" applyProtection="1">
      <alignment horizontal="right"/>
      <protection/>
    </xf>
    <xf numFmtId="4" fontId="20" fillId="0" borderId="25" xfId="0" applyNumberFormat="1" applyFont="1" applyBorder="1" applyAlignment="1" applyProtection="1">
      <alignment vertical="top"/>
      <protection/>
    </xf>
    <xf numFmtId="49" fontId="18" fillId="0" borderId="54" xfId="0" applyNumberFormat="1" applyFont="1" applyFill="1" applyBorder="1" applyAlignment="1" applyProtection="1">
      <alignment horizontal="center" vertical="center"/>
      <protection/>
    </xf>
    <xf numFmtId="4" fontId="20" fillId="48" borderId="28" xfId="0" applyNumberFormat="1" applyFont="1" applyFill="1" applyBorder="1" applyAlignment="1" applyProtection="1">
      <alignment horizontal="right"/>
      <protection/>
    </xf>
    <xf numFmtId="4" fontId="20" fillId="48" borderId="19" xfId="0" applyNumberFormat="1" applyFont="1" applyFill="1" applyBorder="1" applyAlignment="1" applyProtection="1">
      <alignment horizontal="right"/>
      <protection/>
    </xf>
    <xf numFmtId="49" fontId="18" fillId="0" borderId="55" xfId="0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right"/>
      <protection/>
    </xf>
    <xf numFmtId="0" fontId="21" fillId="0" borderId="0" xfId="0" applyNumberFormat="1" applyFont="1" applyFill="1" applyBorder="1" applyAlignment="1">
      <alignment horizontal="center" vertical="top"/>
    </xf>
    <xf numFmtId="0" fontId="20" fillId="0" borderId="0" xfId="0" applyNumberFormat="1" applyFont="1" applyBorder="1" applyAlignment="1">
      <alignment horizontal="center" vertical="top"/>
    </xf>
    <xf numFmtId="4" fontId="20" fillId="47" borderId="24" xfId="0" applyNumberFormat="1" applyFont="1" applyFill="1" applyBorder="1" applyAlignment="1" applyProtection="1">
      <alignment horizontal="right"/>
      <protection/>
    </xf>
    <xf numFmtId="4" fontId="20" fillId="0" borderId="24" xfId="0" applyNumberFormat="1" applyFont="1" applyBorder="1" applyAlignment="1" applyProtection="1">
      <alignment horizontal="right"/>
      <protection locked="0"/>
    </xf>
    <xf numFmtId="4" fontId="20" fillId="47" borderId="36" xfId="0" applyNumberFormat="1" applyFont="1" applyFill="1" applyBorder="1" applyAlignment="1" applyProtection="1">
      <alignment horizontal="right"/>
      <protection/>
    </xf>
    <xf numFmtId="4" fontId="20" fillId="0" borderId="25" xfId="0" applyNumberFormat="1" applyFont="1" applyBorder="1" applyAlignment="1" applyProtection="1">
      <alignment horizontal="right"/>
      <protection/>
    </xf>
    <xf numFmtId="2" fontId="18" fillId="4" borderId="30" xfId="0" applyNumberFormat="1" applyFont="1" applyFill="1" applyBorder="1" applyAlignment="1" applyProtection="1">
      <alignment horizontal="right"/>
      <protection/>
    </xf>
    <xf numFmtId="2" fontId="20" fillId="49" borderId="48" xfId="0" applyNumberFormat="1" applyFont="1" applyFill="1" applyBorder="1" applyAlignment="1" applyProtection="1">
      <alignment horizontal="center" vertical="center"/>
      <protection/>
    </xf>
    <xf numFmtId="4" fontId="20" fillId="4" borderId="56" xfId="0" applyNumberFormat="1" applyFont="1" applyFill="1" applyBorder="1" applyAlignment="1" applyProtection="1">
      <alignment horizontal="right" wrapText="1"/>
      <protection/>
    </xf>
    <xf numFmtId="4" fontId="20" fillId="51" borderId="25" xfId="0" applyNumberFormat="1" applyFont="1" applyFill="1" applyBorder="1" applyAlignment="1" applyProtection="1">
      <alignment horizontal="right" wrapText="1"/>
      <protection/>
    </xf>
    <xf numFmtId="4" fontId="20" fillId="4" borderId="25" xfId="0" applyNumberFormat="1" applyFont="1" applyFill="1" applyBorder="1" applyAlignment="1" applyProtection="1">
      <alignment horizontal="right" wrapText="1"/>
      <protection/>
    </xf>
    <xf numFmtId="4" fontId="20" fillId="0" borderId="25" xfId="0" applyNumberFormat="1" applyFont="1" applyFill="1" applyBorder="1" applyAlignment="1" applyProtection="1">
      <alignment horizontal="right" wrapText="1"/>
      <protection/>
    </xf>
    <xf numFmtId="4" fontId="20" fillId="51" borderId="57" xfId="0" applyNumberFormat="1" applyFont="1" applyFill="1" applyBorder="1" applyAlignment="1" applyProtection="1">
      <alignment horizontal="right" wrapText="1"/>
      <protection/>
    </xf>
    <xf numFmtId="4" fontId="20" fillId="51" borderId="27" xfId="0" applyNumberFormat="1" applyFont="1" applyFill="1" applyBorder="1" applyAlignment="1" applyProtection="1">
      <alignment horizontal="right"/>
      <protection/>
    </xf>
    <xf numFmtId="4" fontId="20" fillId="51" borderId="58" xfId="0" applyNumberFormat="1" applyFont="1" applyFill="1" applyBorder="1" applyAlignment="1" applyProtection="1">
      <alignment horizontal="right"/>
      <protection/>
    </xf>
    <xf numFmtId="0" fontId="20" fillId="49" borderId="52" xfId="0" applyNumberFormat="1" applyFont="1" applyFill="1" applyBorder="1" applyAlignment="1" applyProtection="1">
      <alignment horizontal="center" vertical="center"/>
      <protection/>
    </xf>
    <xf numFmtId="4" fontId="20" fillId="51" borderId="25" xfId="0" applyNumberFormat="1" applyFont="1" applyFill="1" applyBorder="1" applyAlignment="1" applyProtection="1">
      <alignment horizontal="right"/>
      <protection/>
    </xf>
    <xf numFmtId="4" fontId="20" fillId="5" borderId="25" xfId="0" applyNumberFormat="1" applyFont="1" applyFill="1" applyBorder="1" applyAlignment="1" applyProtection="1">
      <alignment horizontal="right"/>
      <protection/>
    </xf>
    <xf numFmtId="4" fontId="21" fillId="11" borderId="25" xfId="0" applyNumberFormat="1" applyFont="1" applyFill="1" applyBorder="1" applyAlignment="1" applyProtection="1">
      <alignment horizontal="right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" fontId="20" fillId="0" borderId="24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2" fontId="20" fillId="4" borderId="25" xfId="0" applyNumberFormat="1" applyFont="1" applyFill="1" applyBorder="1" applyAlignment="1" applyProtection="1">
      <alignment horizontal="center"/>
      <protection/>
    </xf>
    <xf numFmtId="0" fontId="70" fillId="0" borderId="0" xfId="0" applyNumberFormat="1" applyFont="1" applyBorder="1" applyAlignment="1">
      <alignment horizontal="left" vertical="top"/>
    </xf>
    <xf numFmtId="14" fontId="71" fillId="3" borderId="45" xfId="0" applyNumberFormat="1" applyFont="1" applyFill="1" applyBorder="1" applyAlignment="1">
      <alignment horizontal="center" vertical="center"/>
    </xf>
    <xf numFmtId="49" fontId="71" fillId="0" borderId="45" xfId="0" applyNumberFormat="1" applyFont="1" applyFill="1" applyBorder="1" applyAlignment="1">
      <alignment horizontal="center" vertical="center"/>
    </xf>
    <xf numFmtId="49" fontId="71" fillId="3" borderId="45" xfId="0" applyNumberFormat="1" applyFont="1" applyFill="1" applyBorder="1" applyAlignment="1">
      <alignment horizontal="center" vertical="center"/>
    </xf>
    <xf numFmtId="49" fontId="71" fillId="0" borderId="38" xfId="0" applyNumberFormat="1" applyFont="1" applyBorder="1" applyAlignment="1">
      <alignment horizontal="center" vertical="center"/>
    </xf>
    <xf numFmtId="0" fontId="72" fillId="0" borderId="0" xfId="0" applyNumberFormat="1" applyFont="1" applyBorder="1" applyAlignment="1">
      <alignment horizontal="left" vertical="top"/>
    </xf>
    <xf numFmtId="49" fontId="73" fillId="0" borderId="59" xfId="0" applyNumberFormat="1" applyFont="1" applyBorder="1" applyAlignment="1" applyProtection="1">
      <alignment horizontal="center" vertical="center"/>
      <protection/>
    </xf>
    <xf numFmtId="4" fontId="73" fillId="12" borderId="60" xfId="0" applyNumberFormat="1" applyFont="1" applyFill="1" applyBorder="1" applyAlignment="1" applyProtection="1">
      <alignment horizontal="right" wrapText="1"/>
      <protection/>
    </xf>
    <xf numFmtId="4" fontId="73" fillId="4" borderId="61" xfId="0" applyNumberFormat="1" applyFont="1" applyFill="1" applyBorder="1" applyAlignment="1" applyProtection="1">
      <alignment horizontal="right"/>
      <protection/>
    </xf>
    <xf numFmtId="0" fontId="73" fillId="0" borderId="62" xfId="0" applyNumberFormat="1" applyFont="1" applyBorder="1" applyAlignment="1" applyProtection="1">
      <alignment horizontal="center" vertical="top"/>
      <protection/>
    </xf>
    <xf numFmtId="4" fontId="73" fillId="0" borderId="62" xfId="0" applyNumberFormat="1" applyFont="1" applyBorder="1" applyAlignment="1" applyProtection="1">
      <alignment horizontal="right"/>
      <protection locked="0"/>
    </xf>
    <xf numFmtId="4" fontId="73" fillId="0" borderId="63" xfId="0" applyNumberFormat="1" applyFont="1" applyBorder="1" applyAlignment="1" applyProtection="1">
      <alignment horizontal="right"/>
      <protection locked="0"/>
    </xf>
    <xf numFmtId="4" fontId="73" fillId="4" borderId="62" xfId="0" applyNumberFormat="1" applyFont="1" applyFill="1" applyBorder="1" applyAlignment="1" applyProtection="1">
      <alignment horizontal="right"/>
      <protection/>
    </xf>
    <xf numFmtId="2" fontId="73" fillId="0" borderId="62" xfId="0" applyNumberFormat="1" applyFont="1" applyBorder="1" applyAlignment="1" applyProtection="1">
      <alignment horizontal="center" vertical="top"/>
      <protection/>
    </xf>
    <xf numFmtId="4" fontId="73" fillId="0" borderId="62" xfId="0" applyNumberFormat="1" applyFont="1" applyFill="1" applyBorder="1" applyAlignment="1" applyProtection="1">
      <alignment horizontal="right"/>
      <protection locked="0"/>
    </xf>
    <xf numFmtId="4" fontId="73" fillId="0" borderId="62" xfId="0" applyNumberFormat="1" applyFont="1" applyBorder="1" applyAlignment="1" applyProtection="1">
      <alignment horizontal="right"/>
      <protection/>
    </xf>
    <xf numFmtId="2" fontId="73" fillId="0" borderId="62" xfId="0" applyNumberFormat="1" applyFont="1" applyBorder="1" applyAlignment="1" applyProtection="1">
      <alignment horizontal="right"/>
      <protection locked="0"/>
    </xf>
    <xf numFmtId="4" fontId="73" fillId="0" borderId="59" xfId="0" applyNumberFormat="1" applyFont="1" applyBorder="1" applyAlignment="1" applyProtection="1">
      <alignment horizontal="right"/>
      <protection locked="0"/>
    </xf>
    <xf numFmtId="0" fontId="73" fillId="49" borderId="64" xfId="0" applyNumberFormat="1" applyFont="1" applyFill="1" applyBorder="1" applyAlignment="1" applyProtection="1">
      <alignment horizontal="center" vertical="top"/>
      <protection/>
    </xf>
    <xf numFmtId="0" fontId="73" fillId="49" borderId="65" xfId="0" applyNumberFormat="1" applyFont="1" applyFill="1" applyBorder="1" applyAlignment="1" applyProtection="1">
      <alignment horizontal="center" vertical="center"/>
      <protection/>
    </xf>
    <xf numFmtId="4" fontId="73" fillId="13" borderId="60" xfId="0" applyNumberFormat="1" applyFont="1" applyFill="1" applyBorder="1" applyAlignment="1" applyProtection="1">
      <alignment horizontal="right"/>
      <protection/>
    </xf>
    <xf numFmtId="0" fontId="73" fillId="0" borderId="66" xfId="0" applyNumberFormat="1" applyFont="1" applyBorder="1" applyAlignment="1" applyProtection="1">
      <alignment horizontal="center" vertical="top"/>
      <protection/>
    </xf>
    <xf numFmtId="4" fontId="71" fillId="12" borderId="60" xfId="0" applyNumberFormat="1" applyFont="1" applyFill="1" applyBorder="1" applyAlignment="1" applyProtection="1">
      <alignment/>
      <protection/>
    </xf>
    <xf numFmtId="0" fontId="73" fillId="0" borderId="67" xfId="0" applyNumberFormat="1" applyFont="1" applyFill="1" applyBorder="1" applyAlignment="1" applyProtection="1">
      <alignment horizontal="center" vertical="top"/>
      <protection/>
    </xf>
    <xf numFmtId="4" fontId="73" fillId="11" borderId="68" xfId="0" applyNumberFormat="1" applyFont="1" applyFill="1" applyBorder="1" applyAlignment="1" applyProtection="1">
      <alignment horizontal="right"/>
      <protection/>
    </xf>
    <xf numFmtId="0" fontId="73" fillId="0" borderId="68" xfId="0" applyNumberFormat="1" applyFont="1" applyFill="1" applyBorder="1" applyAlignment="1" applyProtection="1">
      <alignment horizontal="center" vertical="top"/>
      <protection/>
    </xf>
    <xf numFmtId="4" fontId="73" fillId="4" borderId="68" xfId="0" applyNumberFormat="1" applyFont="1" applyFill="1" applyBorder="1" applyAlignment="1" applyProtection="1">
      <alignment horizontal="right"/>
      <protection/>
    </xf>
    <xf numFmtId="4" fontId="73" fillId="0" borderId="68" xfId="0" applyNumberFormat="1" applyFont="1" applyBorder="1" applyAlignment="1" applyProtection="1">
      <alignment horizontal="right"/>
      <protection locked="0"/>
    </xf>
    <xf numFmtId="0" fontId="73" fillId="0" borderId="68" xfId="0" applyNumberFormat="1" applyFont="1" applyBorder="1" applyAlignment="1" applyProtection="1">
      <alignment horizontal="center" vertical="top"/>
      <protection/>
    </xf>
    <xf numFmtId="0" fontId="73" fillId="0" borderId="69" xfId="0" applyNumberFormat="1" applyFont="1" applyBorder="1" applyAlignment="1" applyProtection="1">
      <alignment horizontal="center" vertical="top"/>
      <protection/>
    </xf>
    <xf numFmtId="2" fontId="73" fillId="0" borderId="68" xfId="0" applyNumberFormat="1" applyFont="1" applyBorder="1" applyAlignment="1" applyProtection="1">
      <alignment horizontal="right"/>
      <protection locked="0"/>
    </xf>
    <xf numFmtId="4" fontId="70" fillId="11" borderId="68" xfId="0" applyNumberFormat="1" applyFont="1" applyFill="1" applyBorder="1" applyAlignment="1" applyProtection="1">
      <alignment horizontal="right"/>
      <protection/>
    </xf>
    <xf numFmtId="4" fontId="73" fillId="0" borderId="69" xfId="0" applyNumberFormat="1" applyFont="1" applyBorder="1" applyAlignment="1" applyProtection="1">
      <alignment horizontal="right"/>
      <protection locked="0"/>
    </xf>
    <xf numFmtId="4" fontId="73" fillId="0" borderId="70" xfId="0" applyNumberFormat="1" applyFont="1" applyBorder="1" applyAlignment="1" applyProtection="1">
      <alignment horizontal="right"/>
      <protection locked="0"/>
    </xf>
    <xf numFmtId="4" fontId="73" fillId="4" borderId="69" xfId="0" applyNumberFormat="1" applyFont="1" applyFill="1" applyBorder="1" applyAlignment="1" applyProtection="1">
      <alignment horizontal="right"/>
      <protection/>
    </xf>
    <xf numFmtId="2" fontId="72" fillId="4" borderId="30" xfId="0" applyNumberFormat="1" applyFont="1" applyFill="1" applyBorder="1" applyAlignment="1" applyProtection="1">
      <alignment horizontal="right"/>
      <protection/>
    </xf>
    <xf numFmtId="4" fontId="73" fillId="5" borderId="68" xfId="0" applyNumberFormat="1" applyFont="1" applyFill="1" applyBorder="1" applyAlignment="1" applyProtection="1">
      <alignment horizontal="right"/>
      <protection/>
    </xf>
    <xf numFmtId="4" fontId="73" fillId="5" borderId="68" xfId="0" applyNumberFormat="1" applyFont="1" applyFill="1" applyBorder="1" applyAlignment="1" applyProtection="1">
      <alignment horizontal="right"/>
      <protection locked="0"/>
    </xf>
    <xf numFmtId="4" fontId="73" fillId="0" borderId="71" xfId="0" applyNumberFormat="1" applyFont="1" applyBorder="1" applyAlignment="1" applyProtection="1">
      <alignment horizontal="right"/>
      <protection locked="0"/>
    </xf>
    <xf numFmtId="4" fontId="70" fillId="11" borderId="68" xfId="0" applyNumberFormat="1" applyFont="1" applyFill="1" applyBorder="1" applyAlignment="1" applyProtection="1">
      <alignment horizontal="right"/>
      <protection locked="0"/>
    </xf>
    <xf numFmtId="4" fontId="73" fillId="12" borderId="67" xfId="0" applyNumberFormat="1" applyFont="1" applyFill="1" applyBorder="1" applyAlignment="1" applyProtection="1">
      <alignment horizontal="right"/>
      <protection/>
    </xf>
    <xf numFmtId="0" fontId="73" fillId="0" borderId="62" xfId="0" applyNumberFormat="1" applyFont="1" applyFill="1" applyBorder="1" applyAlignment="1" applyProtection="1">
      <alignment horizontal="center" vertical="top"/>
      <protection/>
    </xf>
    <xf numFmtId="4" fontId="73" fillId="13" borderId="63" xfId="0" applyNumberFormat="1" applyFont="1" applyFill="1" applyBorder="1" applyAlignment="1" applyProtection="1">
      <alignment horizontal="right"/>
      <protection/>
    </xf>
    <xf numFmtId="0" fontId="73" fillId="49" borderId="72" xfId="0" applyNumberFormat="1" applyFont="1" applyFill="1" applyBorder="1" applyAlignment="1" applyProtection="1">
      <alignment horizontal="center" vertical="center"/>
      <protection/>
    </xf>
    <xf numFmtId="0" fontId="72" fillId="0" borderId="0" xfId="71" applyNumberFormat="1" applyFont="1" applyBorder="1" applyAlignment="1">
      <alignment horizontal="left" vertical="top"/>
      <protection/>
    </xf>
    <xf numFmtId="0" fontId="0" fillId="0" borderId="0" xfId="0" applyFont="1" applyAlignment="1" applyProtection="1">
      <alignment/>
      <protection/>
    </xf>
    <xf numFmtId="49" fontId="18" fillId="46" borderId="58" xfId="0" applyNumberFormat="1" applyFont="1" applyFill="1" applyBorder="1" applyAlignment="1" applyProtection="1">
      <alignment horizontal="center" vertical="center"/>
      <protection/>
    </xf>
    <xf numFmtId="4" fontId="20" fillId="46" borderId="58" xfId="0" applyNumberFormat="1" applyFont="1" applyFill="1" applyBorder="1" applyAlignment="1" applyProtection="1">
      <alignment horizontal="right" wrapText="1"/>
      <protection/>
    </xf>
    <xf numFmtId="49" fontId="19" fillId="46" borderId="73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49" fontId="18" fillId="0" borderId="28" xfId="0" applyNumberFormat="1" applyFont="1" applyBorder="1" applyAlignment="1" applyProtection="1">
      <alignment horizontal="center" vertical="center"/>
      <protection/>
    </xf>
    <xf numFmtId="0" fontId="20" fillId="0" borderId="28" xfId="0" applyNumberFormat="1" applyFont="1" applyBorder="1" applyAlignment="1" applyProtection="1">
      <alignment horizontal="center" vertical="top"/>
      <protection/>
    </xf>
    <xf numFmtId="2" fontId="20" fillId="52" borderId="25" xfId="0" applyNumberFormat="1" applyFont="1" applyFill="1" applyBorder="1" applyAlignment="1" applyProtection="1">
      <alignment horizontal="right"/>
      <protection/>
    </xf>
    <xf numFmtId="0" fontId="20" fillId="52" borderId="43" xfId="0" applyNumberFormat="1" applyFont="1" applyFill="1" applyBorder="1" applyAlignment="1" applyProtection="1">
      <alignment vertical="top" wrapText="1"/>
      <protection/>
    </xf>
    <xf numFmtId="49" fontId="18" fillId="52" borderId="30" xfId="0" applyNumberFormat="1" applyFont="1" applyFill="1" applyBorder="1" applyAlignment="1" applyProtection="1">
      <alignment horizontal="center" vertical="center"/>
      <protection/>
    </xf>
    <xf numFmtId="49" fontId="18" fillId="52" borderId="20" xfId="0" applyNumberFormat="1" applyFont="1" applyFill="1" applyBorder="1" applyAlignment="1" applyProtection="1">
      <alignment horizontal="center" vertical="center"/>
      <protection/>
    </xf>
    <xf numFmtId="4" fontId="20" fillId="52" borderId="20" xfId="0" applyNumberFormat="1" applyFont="1" applyFill="1" applyBorder="1" applyAlignment="1" applyProtection="1">
      <alignment horizontal="right"/>
      <protection/>
    </xf>
    <xf numFmtId="4" fontId="20" fillId="52" borderId="25" xfId="0" applyNumberFormat="1" applyFont="1" applyFill="1" applyBorder="1" applyAlignment="1" applyProtection="1">
      <alignment horizontal="right"/>
      <protection/>
    </xf>
    <xf numFmtId="4" fontId="73" fillId="52" borderId="69" xfId="0" applyNumberFormat="1" applyFont="1" applyFill="1" applyBorder="1" applyAlignment="1" applyProtection="1">
      <alignment horizontal="right"/>
      <protection/>
    </xf>
    <xf numFmtId="4" fontId="20" fillId="47" borderId="28" xfId="0" applyNumberFormat="1" applyFont="1" applyFill="1" applyBorder="1" applyAlignment="1" applyProtection="1">
      <alignment horizontal="right"/>
      <protection/>
    </xf>
    <xf numFmtId="4" fontId="20" fillId="0" borderId="28" xfId="0" applyNumberFormat="1" applyFont="1" applyBorder="1" applyAlignment="1" applyProtection="1">
      <alignment horizontal="right"/>
      <protection locked="0"/>
    </xf>
    <xf numFmtId="4" fontId="73" fillId="0" borderId="66" xfId="0" applyNumberFormat="1" applyFont="1" applyBorder="1" applyAlignment="1" applyProtection="1">
      <alignment horizontal="right"/>
      <protection locked="0"/>
    </xf>
    <xf numFmtId="0" fontId="21" fillId="46" borderId="39" xfId="0" applyNumberFormat="1" applyFont="1" applyFill="1" applyBorder="1" applyAlignment="1" applyProtection="1">
      <alignment vertical="top" wrapText="1"/>
      <protection/>
    </xf>
    <xf numFmtId="0" fontId="21" fillId="46" borderId="74" xfId="0" applyNumberFormat="1" applyFont="1" applyFill="1" applyBorder="1" applyAlignment="1" applyProtection="1">
      <alignment vertical="top" wrapText="1"/>
      <protection/>
    </xf>
    <xf numFmtId="49" fontId="19" fillId="46" borderId="75" xfId="0" applyNumberFormat="1" applyFont="1" applyFill="1" applyBorder="1" applyAlignment="1" applyProtection="1">
      <alignment horizontal="center" vertical="center"/>
      <protection/>
    </xf>
    <xf numFmtId="2" fontId="20" fillId="49" borderId="76" xfId="0" applyNumberFormat="1" applyFont="1" applyFill="1" applyBorder="1" applyAlignment="1" applyProtection="1">
      <alignment horizontal="right"/>
      <protection/>
    </xf>
    <xf numFmtId="2" fontId="20" fillId="49" borderId="77" xfId="0" applyNumberFormat="1" applyFont="1" applyFill="1" applyBorder="1" applyAlignment="1" applyProtection="1">
      <alignment horizontal="right"/>
      <protection/>
    </xf>
    <xf numFmtId="4" fontId="20" fillId="51" borderId="25" xfId="0" applyNumberFormat="1" applyFont="1" applyFill="1" applyBorder="1" applyAlignment="1" applyProtection="1">
      <alignment horizontal="right"/>
      <protection locked="0"/>
    </xf>
    <xf numFmtId="4" fontId="18" fillId="4" borderId="30" xfId="0" applyNumberFormat="1" applyFont="1" applyFill="1" applyBorder="1" applyAlignment="1" applyProtection="1">
      <alignment horizontal="right"/>
      <protection/>
    </xf>
    <xf numFmtId="4" fontId="72" fillId="4" borderId="30" xfId="0" applyNumberFormat="1" applyFont="1" applyFill="1" applyBorder="1" applyAlignment="1" applyProtection="1">
      <alignment horizontal="right"/>
      <protection/>
    </xf>
    <xf numFmtId="49" fontId="19" fillId="13" borderId="37" xfId="0" applyNumberFormat="1" applyFont="1" applyFill="1" applyBorder="1" applyAlignment="1" applyProtection="1">
      <alignment horizontal="center" vertical="center"/>
      <protection/>
    </xf>
    <xf numFmtId="49" fontId="19" fillId="13" borderId="35" xfId="0" applyNumberFormat="1" applyFont="1" applyFill="1" applyBorder="1" applyAlignment="1" applyProtection="1">
      <alignment horizontal="center" vertical="center"/>
      <protection/>
    </xf>
    <xf numFmtId="4" fontId="20" fillId="46" borderId="51" xfId="0" applyNumberFormat="1" applyFont="1" applyFill="1" applyBorder="1" applyAlignment="1" applyProtection="1">
      <alignment horizontal="center" vertical="top"/>
      <protection/>
    </xf>
    <xf numFmtId="4" fontId="73" fillId="46" borderId="64" xfId="0" applyNumberFormat="1" applyFont="1" applyFill="1" applyBorder="1" applyAlignment="1" applyProtection="1">
      <alignment horizontal="center" vertical="top"/>
      <protection/>
    </xf>
    <xf numFmtId="4" fontId="20" fillId="46" borderId="78" xfId="0" applyNumberFormat="1" applyFont="1" applyFill="1" applyBorder="1" applyAlignment="1" applyProtection="1">
      <alignment horizontal="center" vertical="top"/>
      <protection/>
    </xf>
    <xf numFmtId="4" fontId="20" fillId="46" borderId="79" xfId="0" applyNumberFormat="1" applyFont="1" applyFill="1" applyBorder="1" applyAlignment="1" applyProtection="1">
      <alignment horizontal="center" vertical="top"/>
      <protection/>
    </xf>
    <xf numFmtId="4" fontId="73" fillId="46" borderId="80" xfId="0" applyNumberFormat="1" applyFont="1" applyFill="1" applyBorder="1" applyAlignment="1" applyProtection="1">
      <alignment horizontal="center" vertical="top"/>
      <protection/>
    </xf>
    <xf numFmtId="4" fontId="20" fillId="46" borderId="77" xfId="0" applyNumberFormat="1" applyFont="1" applyFill="1" applyBorder="1" applyAlignment="1" applyProtection="1">
      <alignment horizontal="center" vertical="top"/>
      <protection/>
    </xf>
    <xf numFmtId="4" fontId="73" fillId="46" borderId="72" xfId="0" applyNumberFormat="1" applyFont="1" applyFill="1" applyBorder="1" applyAlignment="1" applyProtection="1">
      <alignment horizontal="center" vertical="top"/>
      <protection/>
    </xf>
    <xf numFmtId="4" fontId="20" fillId="51" borderId="24" xfId="0" applyNumberFormat="1" applyFont="1" applyFill="1" applyBorder="1" applyAlignment="1" applyProtection="1">
      <alignment horizontal="right"/>
      <protection locked="0"/>
    </xf>
    <xf numFmtId="4" fontId="20" fillId="11" borderId="25" xfId="0" applyNumberFormat="1" applyFont="1" applyFill="1" applyBorder="1" applyAlignment="1" applyProtection="1">
      <alignment horizontal="right"/>
      <protection locked="0"/>
    </xf>
    <xf numFmtId="0" fontId="20" fillId="49" borderId="52" xfId="0" applyNumberFormat="1" applyFont="1" applyFill="1" applyBorder="1" applyAlignment="1" applyProtection="1">
      <alignment horizontal="center" vertical="top"/>
      <protection/>
    </xf>
    <xf numFmtId="4" fontId="20" fillId="0" borderId="21" xfId="0" applyNumberFormat="1" applyFont="1" applyFill="1" applyBorder="1" applyAlignment="1" applyProtection="1">
      <alignment horizontal="right" wrapText="1"/>
      <protection/>
    </xf>
    <xf numFmtId="4" fontId="20" fillId="4" borderId="24" xfId="0" applyNumberFormat="1" applyFont="1" applyFill="1" applyBorder="1" applyAlignment="1" applyProtection="1">
      <alignment horizontal="center"/>
      <protection/>
    </xf>
    <xf numFmtId="4" fontId="73" fillId="0" borderId="69" xfId="0" applyNumberFormat="1" applyFont="1" applyBorder="1" applyAlignment="1" applyProtection="1">
      <alignment horizontal="right"/>
      <protection/>
    </xf>
    <xf numFmtId="4" fontId="20" fillId="0" borderId="56" xfId="0" applyNumberFormat="1" applyFont="1" applyFill="1" applyBorder="1" applyAlignment="1" applyProtection="1">
      <alignment horizontal="right"/>
      <protection locked="0"/>
    </xf>
    <xf numFmtId="4" fontId="20" fillId="0" borderId="32" xfId="0" applyNumberFormat="1" applyFont="1" applyFill="1" applyBorder="1" applyAlignment="1" applyProtection="1">
      <alignment horizontal="right"/>
      <protection locked="0"/>
    </xf>
    <xf numFmtId="0" fontId="71" fillId="48" borderId="45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Font="1" applyAlignment="1">
      <alignment/>
    </xf>
    <xf numFmtId="0" fontId="33" fillId="0" borderId="0" xfId="71" applyNumberFormat="1" applyFont="1" applyBorder="1" applyAlignment="1">
      <alignment horizontal="left" vertical="top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81" xfId="0" applyNumberFormat="1" applyFont="1" applyFill="1" applyBorder="1" applyAlignment="1" applyProtection="1">
      <alignment horizontal="center" vertical="center" wrapText="1"/>
      <protection/>
    </xf>
    <xf numFmtId="0" fontId="20" fillId="0" borderId="56" xfId="0" applyNumberFormat="1" applyFont="1" applyBorder="1" applyAlignment="1" applyProtection="1">
      <alignment horizontal="center" vertical="center" wrapText="1"/>
      <protection/>
    </xf>
    <xf numFmtId="0" fontId="20" fillId="0" borderId="31" xfId="0" applyNumberFormat="1" applyFont="1" applyBorder="1" applyAlignment="1" applyProtection="1">
      <alignment horizontal="center" vertical="center" wrapText="1"/>
      <protection/>
    </xf>
    <xf numFmtId="0" fontId="20" fillId="0" borderId="81" xfId="0" applyNumberFormat="1" applyFont="1" applyBorder="1" applyAlignment="1" applyProtection="1">
      <alignment horizontal="center" vertical="center" wrapText="1"/>
      <protection/>
    </xf>
    <xf numFmtId="0" fontId="73" fillId="0" borderId="63" xfId="0" applyNumberFormat="1" applyFont="1" applyFill="1" applyBorder="1" applyAlignment="1" applyProtection="1">
      <alignment horizontal="center" vertical="center" wrapText="1"/>
      <protection/>
    </xf>
    <xf numFmtId="0" fontId="73" fillId="0" borderId="61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71" applyNumberFormat="1" applyFont="1" applyBorder="1" applyAlignment="1">
      <alignment horizontal="left" vertical="top"/>
      <protection/>
    </xf>
    <xf numFmtId="0" fontId="75" fillId="0" borderId="0" xfId="0" applyFont="1" applyAlignment="1" applyProtection="1">
      <alignment horizontal="center"/>
      <protection/>
    </xf>
    <xf numFmtId="0" fontId="69" fillId="0" borderId="0" xfId="0" applyFont="1" applyAlignment="1" applyProtection="1">
      <alignment horizontal="right"/>
      <protection/>
    </xf>
    <xf numFmtId="0" fontId="18" fillId="0" borderId="0" xfId="0" applyNumberFormat="1" applyFont="1" applyBorder="1" applyAlignment="1">
      <alignment horizontal="right" vertical="top"/>
    </xf>
    <xf numFmtId="0" fontId="18" fillId="0" borderId="70" xfId="0" applyNumberFormat="1" applyFont="1" applyBorder="1" applyAlignment="1">
      <alignment horizontal="right" vertical="top"/>
    </xf>
    <xf numFmtId="0" fontId="28" fillId="0" borderId="29" xfId="0" applyNumberFormat="1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>
      <alignment horizontal="center" vertical="top"/>
    </xf>
    <xf numFmtId="0" fontId="28" fillId="0" borderId="0" xfId="0" applyNumberFormat="1" applyFont="1" applyFill="1" applyBorder="1" applyAlignment="1">
      <alignment horizontal="right" vertical="center"/>
    </xf>
    <xf numFmtId="0" fontId="19" fillId="3" borderId="29" xfId="0" applyNumberFormat="1" applyFont="1" applyFill="1" applyBorder="1" applyAlignment="1">
      <alignment horizontal="right"/>
    </xf>
    <xf numFmtId="0" fontId="20" fillId="0" borderId="37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right" vertical="top"/>
    </xf>
    <xf numFmtId="0" fontId="26" fillId="0" borderId="55" xfId="0" applyNumberFormat="1" applyFont="1" applyBorder="1" applyAlignment="1">
      <alignment horizontal="center" vertical="top"/>
    </xf>
    <xf numFmtId="0" fontId="71" fillId="0" borderId="74" xfId="0" applyNumberFormat="1" applyFont="1" applyBorder="1" applyAlignment="1">
      <alignment horizontal="center" vertical="center"/>
    </xf>
    <xf numFmtId="0" fontId="71" fillId="0" borderId="44" xfId="0" applyNumberFormat="1" applyFont="1" applyBorder="1" applyAlignment="1">
      <alignment horizontal="center" vertical="center"/>
    </xf>
    <xf numFmtId="0" fontId="20" fillId="0" borderId="82" xfId="0" applyNumberFormat="1" applyFont="1" applyBorder="1" applyAlignment="1" applyProtection="1">
      <alignment horizontal="center" vertical="center" wrapText="1"/>
      <protection/>
    </xf>
    <xf numFmtId="0" fontId="20" fillId="0" borderId="83" xfId="0" applyNumberFormat="1" applyFont="1" applyBorder="1" applyAlignment="1" applyProtection="1">
      <alignment horizontal="center" vertical="center" wrapText="1"/>
      <protection/>
    </xf>
    <xf numFmtId="0" fontId="20" fillId="0" borderId="84" xfId="0" applyNumberFormat="1" applyFont="1" applyBorder="1" applyAlignment="1" applyProtection="1">
      <alignment horizontal="center" vertical="center" wrapText="1"/>
      <protection/>
    </xf>
    <xf numFmtId="0" fontId="27" fillId="0" borderId="0" xfId="0" applyNumberFormat="1" applyFont="1" applyBorder="1" applyAlignment="1">
      <alignment horizontal="right"/>
    </xf>
    <xf numFmtId="0" fontId="20" fillId="0" borderId="74" xfId="0" applyNumberFormat="1" applyFont="1" applyBorder="1" applyAlignment="1" applyProtection="1">
      <alignment horizontal="center" vertical="center"/>
      <protection/>
    </xf>
    <xf numFmtId="0" fontId="20" fillId="0" borderId="40" xfId="0" applyNumberFormat="1" applyFont="1" applyBorder="1" applyAlignment="1" applyProtection="1">
      <alignment horizontal="center" vertical="center"/>
      <protection/>
    </xf>
    <xf numFmtId="0" fontId="20" fillId="0" borderId="43" xfId="0" applyNumberFormat="1" applyFont="1" applyBorder="1" applyAlignment="1" applyProtection="1">
      <alignment horizontal="center" vertical="center"/>
      <protection/>
    </xf>
    <xf numFmtId="0" fontId="29" fillId="3" borderId="0" xfId="0" applyNumberFormat="1" applyFont="1" applyFill="1" applyBorder="1" applyAlignment="1">
      <alignment horizontal="center" wrapText="1"/>
    </xf>
    <xf numFmtId="0" fontId="29" fillId="3" borderId="29" xfId="0" applyNumberFormat="1" applyFont="1" applyFill="1" applyBorder="1" applyAlignment="1">
      <alignment horizontal="center" wrapText="1"/>
    </xf>
    <xf numFmtId="0" fontId="20" fillId="0" borderId="23" xfId="0" applyNumberFormat="1" applyFont="1" applyBorder="1" applyAlignment="1" applyProtection="1">
      <alignment horizontal="center" vertical="center"/>
      <protection/>
    </xf>
    <xf numFmtId="0" fontId="20" fillId="0" borderId="34" xfId="0" applyNumberFormat="1" applyFont="1" applyBorder="1" applyAlignment="1" applyProtection="1">
      <alignment horizontal="center" vertical="center"/>
      <protection/>
    </xf>
    <xf numFmtId="0" fontId="20" fillId="0" borderId="85" xfId="0" applyNumberFormat="1" applyFont="1" applyBorder="1" applyAlignment="1" applyProtection="1">
      <alignment horizontal="center" vertical="center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Итог" xfId="61"/>
    <cellStyle name="Итог 2" xfId="62"/>
    <cellStyle name="Контрольная ячейка" xfId="63"/>
    <cellStyle name="Контрольная ячейка 2" xfId="64"/>
    <cellStyle name="Название" xfId="65"/>
    <cellStyle name="Название 2" xfId="66"/>
    <cellStyle name="Нейтральный" xfId="67"/>
    <cellStyle name="Нейтральный 2" xfId="68"/>
    <cellStyle name="Обычный 2" xfId="69"/>
    <cellStyle name="Обычный 2 2" xfId="70"/>
    <cellStyle name="Обычный 3" xfId="71"/>
    <cellStyle name="Плохой" xfId="72"/>
    <cellStyle name="Плохой 2" xfId="73"/>
    <cellStyle name="Пояснение" xfId="74"/>
    <cellStyle name="Пояснение 2" xfId="75"/>
    <cellStyle name="Примечание" xfId="76"/>
    <cellStyle name="Примечание 2" xfId="77"/>
    <cellStyle name="Percent" xfId="78"/>
    <cellStyle name="Связанная ячейка" xfId="79"/>
    <cellStyle name="Связанная ячейка 2" xfId="80"/>
    <cellStyle name="Текст предупреждения" xfId="81"/>
    <cellStyle name="Текст предупреждения 2" xfId="82"/>
    <cellStyle name="Comma" xfId="83"/>
    <cellStyle name="Comma [0]" xfId="84"/>
    <cellStyle name="Финансовый 2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390525</xdr:colOff>
      <xdr:row>100</xdr:row>
      <xdr:rowOff>47625</xdr:rowOff>
    </xdr:from>
    <xdr:to>
      <xdr:col>12</xdr:col>
      <xdr:colOff>390525</xdr:colOff>
      <xdr:row>101</xdr:row>
      <xdr:rowOff>76200</xdr:rowOff>
    </xdr:to>
    <xdr:sp fLocksText="0">
      <xdr:nvSpPr>
        <xdr:cNvPr id="1" name="Text Box 82340" hidden="1"/>
        <xdr:cNvSpPr txBox="1">
          <a:spLocks noChangeArrowheads="1"/>
        </xdr:cNvSpPr>
      </xdr:nvSpPr>
      <xdr:spPr>
        <a:xfrm>
          <a:off x="13868400" y="21707475"/>
          <a:ext cx="1038225" cy="2190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0</xdr:colOff>
      <xdr:row>48</xdr:row>
      <xdr:rowOff>66675</xdr:rowOff>
    </xdr:from>
    <xdr:to>
      <xdr:col>5</xdr:col>
      <xdr:colOff>0</xdr:colOff>
      <xdr:row>49</xdr:row>
      <xdr:rowOff>66675</xdr:rowOff>
    </xdr:to>
    <xdr:sp fLocksText="0">
      <xdr:nvSpPr>
        <xdr:cNvPr id="2" name="Text Box 147876" hidden="1"/>
        <xdr:cNvSpPr txBox="1">
          <a:spLocks noChangeArrowheads="1"/>
        </xdr:cNvSpPr>
      </xdr:nvSpPr>
      <xdr:spPr>
        <a:xfrm>
          <a:off x="6210300" y="10753725"/>
          <a:ext cx="1038225" cy="190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44"/>
  <sheetViews>
    <sheetView tabSelected="1" zoomScalePageLayoutView="0" workbookViewId="0" topLeftCell="A148">
      <selection activeCell="A1" sqref="A1"/>
    </sheetView>
  </sheetViews>
  <sheetFormatPr defaultColWidth="9.140625" defaultRowHeight="15"/>
  <cols>
    <col min="1" max="1" width="64.00390625" style="6" customWidth="1"/>
    <col min="2" max="2" width="8.140625" style="2" customWidth="1"/>
    <col min="3" max="3" width="11.57421875" style="4" customWidth="1"/>
    <col min="4" max="4" width="9.421875" style="2" customWidth="1"/>
    <col min="5" max="5" width="15.57421875" style="6" customWidth="1"/>
    <col min="6" max="6" width="15.57421875" style="37" customWidth="1"/>
    <col min="7" max="13" width="15.57421875" style="6" customWidth="1"/>
    <col min="14" max="14" width="3.00390625" style="1" hidden="1" customWidth="1"/>
    <col min="15" max="24" width="9.140625" style="1" hidden="1" customWidth="1"/>
    <col min="25" max="25" width="9.140625" style="1" customWidth="1"/>
    <col min="26" max="16384" width="9.140625" style="1" customWidth="1"/>
  </cols>
  <sheetData>
    <row r="1" spans="12:13" ht="18.75">
      <c r="L1" s="304" t="s">
        <v>402</v>
      </c>
      <c r="M1" s="304"/>
    </row>
    <row r="2" spans="7:13" ht="15">
      <c r="G2" s="144"/>
      <c r="H2" s="144"/>
      <c r="I2" s="144"/>
      <c r="J2" s="144"/>
      <c r="K2" s="144"/>
      <c r="L2" s="305" t="s">
        <v>403</v>
      </c>
      <c r="M2" s="305"/>
    </row>
    <row r="3" spans="7:13" ht="15">
      <c r="G3" s="305" t="str">
        <f>B12</f>
        <v>ГБПОУ «Кузбасский медицинский колледж»</v>
      </c>
      <c r="H3" s="305"/>
      <c r="I3" s="305"/>
      <c r="J3" s="305"/>
      <c r="K3" s="305"/>
      <c r="L3" s="305"/>
      <c r="M3" s="305"/>
    </row>
    <row r="4" spans="7:23" ht="15">
      <c r="G4" s="145"/>
      <c r="H4" s="182"/>
      <c r="I4" s="145"/>
      <c r="J4" s="145"/>
      <c r="K4" s="305" t="s">
        <v>484</v>
      </c>
      <c r="L4" s="305"/>
      <c r="M4" s="305"/>
      <c r="W4" s="294"/>
    </row>
    <row r="5" spans="1:16" s="98" customFormat="1" ht="16.5" thickBot="1">
      <c r="A5" s="310" t="s">
        <v>393</v>
      </c>
      <c r="B5" s="310"/>
      <c r="C5" s="310"/>
      <c r="D5" s="310"/>
      <c r="E5" s="310"/>
      <c r="F5" s="310"/>
      <c r="G5" s="310"/>
      <c r="H5" s="111" t="str">
        <f>YEAR(X8)&amp;" г."</f>
        <v>2021 г.</v>
      </c>
      <c r="I5" s="102"/>
      <c r="J5" s="102"/>
      <c r="K5" s="100"/>
      <c r="L5" s="100"/>
      <c r="M5" s="206"/>
      <c r="N5" s="100"/>
      <c r="O5" s="100"/>
      <c r="P5" s="100"/>
    </row>
    <row r="6" spans="1:24" s="98" customFormat="1" ht="18" customHeight="1">
      <c r="A6" s="100"/>
      <c r="B6" s="101"/>
      <c r="C6" s="100"/>
      <c r="D6" s="110"/>
      <c r="E6" s="309" t="s">
        <v>442</v>
      </c>
      <c r="F6" s="309"/>
      <c r="G6" s="309"/>
      <c r="H6" s="183"/>
      <c r="I6" s="103"/>
      <c r="J6" s="112"/>
      <c r="K6" s="102"/>
      <c r="L6" s="102"/>
      <c r="M6" s="315" t="s">
        <v>386</v>
      </c>
      <c r="N6" s="100"/>
      <c r="O6" s="100"/>
      <c r="P6" s="100"/>
      <c r="Q6" s="100"/>
      <c r="W6" s="98" t="str">
        <f>"322"&amp;MID(X6,6,5)</f>
        <v>322У0202</v>
      </c>
      <c r="X6" s="98" t="s">
        <v>490</v>
      </c>
    </row>
    <row r="7" spans="1:17" s="99" customFormat="1" ht="15" customHeight="1" thickBot="1">
      <c r="A7" s="104"/>
      <c r="B7" s="104"/>
      <c r="C7" s="104"/>
      <c r="D7" s="104"/>
      <c r="E7" s="108"/>
      <c r="F7" s="108"/>
      <c r="G7" s="104"/>
      <c r="H7" s="104"/>
      <c r="I7" s="104"/>
      <c r="J7" s="104"/>
      <c r="K7" s="104"/>
      <c r="L7" s="104"/>
      <c r="M7" s="316"/>
      <c r="N7" s="104"/>
      <c r="O7" s="104"/>
      <c r="P7" s="104"/>
      <c r="Q7" s="104"/>
    </row>
    <row r="8" spans="1:24" s="98" customFormat="1" ht="18" customHeight="1" thickBot="1">
      <c r="A8" s="104"/>
      <c r="B8" s="104"/>
      <c r="C8" s="108"/>
      <c r="D8" s="113"/>
      <c r="E8" s="311" t="s">
        <v>489</v>
      </c>
      <c r="F8" s="311"/>
      <c r="G8" s="159" t="s">
        <v>12</v>
      </c>
      <c r="H8" s="159"/>
      <c r="I8" s="114"/>
      <c r="J8" s="104"/>
      <c r="K8" s="104"/>
      <c r="L8" s="105" t="s">
        <v>396</v>
      </c>
      <c r="M8" s="207" t="str">
        <f>X8</f>
        <v>01.04.2021</v>
      </c>
      <c r="N8" s="106"/>
      <c r="O8" s="106"/>
      <c r="P8" s="106"/>
      <c r="Q8" s="104"/>
      <c r="X8" s="98" t="s">
        <v>487</v>
      </c>
    </row>
    <row r="9" spans="1:24" s="99" customFormat="1" ht="16.5" customHeight="1" thickBot="1">
      <c r="A9" s="104"/>
      <c r="B9" s="108"/>
      <c r="C9" s="108"/>
      <c r="D9" s="104"/>
      <c r="E9" s="104"/>
      <c r="F9" s="104"/>
      <c r="G9" s="104"/>
      <c r="H9" s="104"/>
      <c r="I9" s="104"/>
      <c r="J9" s="104"/>
      <c r="K9" s="306" t="s">
        <v>397</v>
      </c>
      <c r="L9" s="307"/>
      <c r="M9" s="208" t="s">
        <v>387</v>
      </c>
      <c r="N9" s="106"/>
      <c r="O9" s="106"/>
      <c r="P9" s="106"/>
      <c r="Q9" s="104"/>
      <c r="X9" s="98" t="s">
        <v>488</v>
      </c>
    </row>
    <row r="10" spans="1:17" s="98" customFormat="1" ht="16.5" customHeight="1" thickBot="1">
      <c r="A10" s="313" t="s">
        <v>394</v>
      </c>
      <c r="B10" s="313"/>
      <c r="C10" s="308" t="s">
        <v>419</v>
      </c>
      <c r="D10" s="308"/>
      <c r="E10" s="308"/>
      <c r="F10" s="308"/>
      <c r="G10" s="308"/>
      <c r="H10" s="308"/>
      <c r="I10" s="308"/>
      <c r="J10" s="104"/>
      <c r="K10" s="104"/>
      <c r="L10" s="105" t="s">
        <v>398</v>
      </c>
      <c r="M10" s="208" t="s">
        <v>388</v>
      </c>
      <c r="N10" s="106"/>
      <c r="O10" s="106"/>
      <c r="P10" s="106"/>
      <c r="Q10" s="104"/>
    </row>
    <row r="11" spans="1:17" s="99" customFormat="1" ht="15" customHeight="1" thickBo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306" t="s">
        <v>397</v>
      </c>
      <c r="L11" s="307"/>
      <c r="M11" s="293" t="str">
        <f>W6</f>
        <v>322У0202</v>
      </c>
      <c r="N11" s="106"/>
      <c r="O11" s="106"/>
      <c r="P11" s="106"/>
      <c r="Q11" s="104"/>
    </row>
    <row r="12" spans="1:17" s="98" customFormat="1" ht="12" customHeight="1" thickBot="1">
      <c r="A12" s="320" t="s">
        <v>389</v>
      </c>
      <c r="B12" s="324" t="s">
        <v>483</v>
      </c>
      <c r="C12" s="324"/>
      <c r="D12" s="324"/>
      <c r="E12" s="324"/>
      <c r="F12" s="324"/>
      <c r="G12" s="324"/>
      <c r="H12" s="324"/>
      <c r="I12" s="324"/>
      <c r="J12" s="104"/>
      <c r="K12" s="104"/>
      <c r="L12" s="105" t="s">
        <v>399</v>
      </c>
      <c r="M12" s="209" t="s">
        <v>485</v>
      </c>
      <c r="N12" s="106"/>
      <c r="O12" s="106"/>
      <c r="P12" s="106"/>
      <c r="Q12" s="104"/>
    </row>
    <row r="13" spans="1:17" s="100" customFormat="1" ht="15.75" customHeight="1">
      <c r="A13" s="320"/>
      <c r="B13" s="325"/>
      <c r="C13" s="325"/>
      <c r="D13" s="325"/>
      <c r="E13" s="325"/>
      <c r="F13" s="325"/>
      <c r="G13" s="325"/>
      <c r="H13" s="325"/>
      <c r="I13" s="325"/>
      <c r="J13" s="104"/>
      <c r="K13" s="104"/>
      <c r="L13" s="105" t="s">
        <v>400</v>
      </c>
      <c r="M13" s="209" t="s">
        <v>486</v>
      </c>
      <c r="N13" s="106"/>
      <c r="O13" s="106"/>
      <c r="P13" s="106"/>
      <c r="Q13" s="104"/>
    </row>
    <row r="14" spans="1:17" s="100" customFormat="1" ht="12.75" thickBot="1">
      <c r="A14" s="104"/>
      <c r="B14" s="104"/>
      <c r="C14" s="312" t="s">
        <v>390</v>
      </c>
      <c r="D14" s="312"/>
      <c r="E14" s="312"/>
      <c r="F14" s="312"/>
      <c r="G14" s="312"/>
      <c r="H14" s="184"/>
      <c r="I14" s="104"/>
      <c r="J14" s="104"/>
      <c r="K14" s="104"/>
      <c r="L14" s="105" t="s">
        <v>401</v>
      </c>
      <c r="M14" s="210" t="s">
        <v>391</v>
      </c>
      <c r="N14" s="104"/>
      <c r="O14" s="104"/>
      <c r="P14" s="104"/>
      <c r="Q14" s="104"/>
    </row>
    <row r="15" s="104" customFormat="1" ht="11.25">
      <c r="M15" s="211"/>
    </row>
    <row r="16" spans="1:17" s="104" customFormat="1" ht="33" customHeight="1" thickBot="1">
      <c r="A16" s="314" t="s">
        <v>392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109"/>
      <c r="O16" s="109"/>
      <c r="P16" s="109"/>
      <c r="Q16" s="109"/>
    </row>
    <row r="17" spans="1:17" s="104" customFormat="1" ht="11.25" customHeight="1">
      <c r="A17" s="321" t="s">
        <v>0</v>
      </c>
      <c r="B17" s="317" t="s">
        <v>1</v>
      </c>
      <c r="C17" s="298" t="s">
        <v>2</v>
      </c>
      <c r="D17" s="298" t="s">
        <v>3</v>
      </c>
      <c r="E17" s="326" t="s">
        <v>4</v>
      </c>
      <c r="F17" s="327"/>
      <c r="G17" s="327"/>
      <c r="H17" s="327"/>
      <c r="I17" s="327"/>
      <c r="J17" s="327"/>
      <c r="K17" s="327"/>
      <c r="L17" s="327"/>
      <c r="M17" s="328"/>
      <c r="N17" s="2"/>
      <c r="O17" s="2"/>
      <c r="P17" s="2"/>
      <c r="Q17" s="2"/>
    </row>
    <row r="18" spans="1:24" s="104" customFormat="1" ht="11.25" customHeight="1">
      <c r="A18" s="322"/>
      <c r="B18" s="318"/>
      <c r="C18" s="299"/>
      <c r="D18" s="299"/>
      <c r="E18" s="296" t="s">
        <v>444</v>
      </c>
      <c r="F18" s="296" t="s">
        <v>5</v>
      </c>
      <c r="G18" s="296" t="s">
        <v>452</v>
      </c>
      <c r="H18" s="296" t="s">
        <v>453</v>
      </c>
      <c r="I18" s="296" t="s">
        <v>6</v>
      </c>
      <c r="J18" s="296" t="s">
        <v>7</v>
      </c>
      <c r="K18" s="8" t="s">
        <v>395</v>
      </c>
      <c r="L18" s="8" t="s">
        <v>443</v>
      </c>
      <c r="M18" s="301" t="s">
        <v>8</v>
      </c>
      <c r="N18" s="2"/>
      <c r="O18" s="2"/>
      <c r="P18" s="2"/>
      <c r="Q18" s="2"/>
      <c r="X18" s="117" t="str">
        <f>"на "&amp;YEAR(X8)+1&amp;" г."</f>
        <v>на 2022 г.</v>
      </c>
    </row>
    <row r="19" spans="1:24" s="104" customFormat="1" ht="37.5" customHeight="1">
      <c r="A19" s="323"/>
      <c r="B19" s="319"/>
      <c r="C19" s="300"/>
      <c r="D19" s="300"/>
      <c r="E19" s="297"/>
      <c r="F19" s="297"/>
      <c r="G19" s="297"/>
      <c r="H19" s="297"/>
      <c r="I19" s="297"/>
      <c r="J19" s="297"/>
      <c r="K19" s="9" t="s">
        <v>9</v>
      </c>
      <c r="L19" s="9" t="s">
        <v>10</v>
      </c>
      <c r="M19" s="302"/>
      <c r="N19" s="2"/>
      <c r="O19" s="2"/>
      <c r="P19" s="2"/>
      <c r="Q19" s="2"/>
      <c r="X19" s="117" t="str">
        <f>"на "&amp;YEAR(X8)+2&amp;" г."</f>
        <v>на 2023 г.</v>
      </c>
    </row>
    <row r="20" spans="1:17" s="104" customFormat="1" ht="13.5" customHeight="1" thickBot="1">
      <c r="A20" s="65" t="s">
        <v>11</v>
      </c>
      <c r="B20" s="49" t="s">
        <v>12</v>
      </c>
      <c r="C20" s="11" t="s">
        <v>13</v>
      </c>
      <c r="D20" s="11" t="s">
        <v>14</v>
      </c>
      <c r="E20" s="11" t="s">
        <v>15</v>
      </c>
      <c r="F20" s="10" t="s">
        <v>16</v>
      </c>
      <c r="G20" s="10" t="s">
        <v>17</v>
      </c>
      <c r="H20" s="202" t="s">
        <v>18</v>
      </c>
      <c r="I20" s="10" t="s">
        <v>19</v>
      </c>
      <c r="J20" s="10" t="s">
        <v>20</v>
      </c>
      <c r="K20" s="11" t="s">
        <v>21</v>
      </c>
      <c r="L20" s="11" t="s">
        <v>22</v>
      </c>
      <c r="M20" s="212" t="s">
        <v>469</v>
      </c>
      <c r="N20" s="3"/>
      <c r="O20" s="3"/>
      <c r="P20" s="3"/>
      <c r="Q20" s="3"/>
    </row>
    <row r="21" spans="1:17" s="104" customFormat="1" ht="17.25" customHeight="1" thickBot="1">
      <c r="A21" s="66" t="s">
        <v>23</v>
      </c>
      <c r="B21" s="50" t="s">
        <v>24</v>
      </c>
      <c r="C21" s="12" t="s">
        <v>25</v>
      </c>
      <c r="D21" s="12" t="s">
        <v>25</v>
      </c>
      <c r="E21" s="118">
        <f>SUM(F21:J21)</f>
        <v>35329577.4</v>
      </c>
      <c r="F21" s="119"/>
      <c r="G21" s="120"/>
      <c r="H21" s="120"/>
      <c r="I21" s="120"/>
      <c r="J21" s="120">
        <v>35329577.4</v>
      </c>
      <c r="K21" s="278"/>
      <c r="L21" s="278"/>
      <c r="M21" s="279"/>
      <c r="N21" s="1"/>
      <c r="O21" s="115"/>
      <c r="P21" s="1"/>
      <c r="Q21" s="1"/>
    </row>
    <row r="22" spans="1:17" s="104" customFormat="1" ht="26.25" customHeight="1" thickBot="1">
      <c r="A22" s="269" t="s">
        <v>474</v>
      </c>
      <c r="B22" s="270" t="s">
        <v>472</v>
      </c>
      <c r="C22" s="252" t="s">
        <v>25</v>
      </c>
      <c r="D22" s="252" t="s">
        <v>25</v>
      </c>
      <c r="E22" s="253">
        <f>SUM(F22:J22)</f>
        <v>0</v>
      </c>
      <c r="F22" s="271"/>
      <c r="G22" s="271"/>
      <c r="H22" s="271"/>
      <c r="I22" s="291"/>
      <c r="J22" s="271"/>
      <c r="K22" s="280"/>
      <c r="L22" s="281"/>
      <c r="M22" s="282"/>
      <c r="N22" s="1"/>
      <c r="O22" s="115"/>
      <c r="P22" s="1"/>
      <c r="Q22" s="1"/>
    </row>
    <row r="23" spans="1:17" s="104" customFormat="1" ht="24.75" customHeight="1" thickBot="1">
      <c r="A23" s="268" t="s">
        <v>475</v>
      </c>
      <c r="B23" s="254" t="s">
        <v>473</v>
      </c>
      <c r="C23" s="36" t="s">
        <v>25</v>
      </c>
      <c r="D23" s="36" t="s">
        <v>25</v>
      </c>
      <c r="E23" s="118">
        <f>SUM(F23:J23)</f>
        <v>0</v>
      </c>
      <c r="F23" s="272"/>
      <c r="G23" s="272"/>
      <c r="H23" s="272"/>
      <c r="I23" s="292"/>
      <c r="J23" s="272"/>
      <c r="K23" s="280"/>
      <c r="L23" s="283"/>
      <c r="M23" s="284"/>
      <c r="N23" s="1"/>
      <c r="O23" s="115"/>
      <c r="P23" s="1"/>
      <c r="Q23" s="1"/>
    </row>
    <row r="24" spans="1:17" s="104" customFormat="1" ht="12.75" customHeight="1" thickBot="1">
      <c r="A24" s="67"/>
      <c r="B24" s="255"/>
      <c r="C24" s="256"/>
      <c r="D24" s="256"/>
      <c r="E24" s="43"/>
      <c r="F24" s="44"/>
      <c r="G24" s="44"/>
      <c r="H24" s="44"/>
      <c r="I24" s="44"/>
      <c r="J24" s="44"/>
      <c r="K24" s="257"/>
      <c r="L24" s="257"/>
      <c r="M24" s="227"/>
      <c r="N24" s="1"/>
      <c r="O24" s="116"/>
      <c r="P24" s="1"/>
      <c r="Q24" s="1"/>
    </row>
    <row r="25" spans="1:17" s="104" customFormat="1" ht="15.75" thickBot="1">
      <c r="A25" s="170" t="s">
        <v>26</v>
      </c>
      <c r="B25" s="48" t="s">
        <v>27</v>
      </c>
      <c r="C25" s="48"/>
      <c r="D25" s="171"/>
      <c r="E25" s="167">
        <f>SUM(F25:J25)</f>
        <v>422056093.7</v>
      </c>
      <c r="F25" s="167">
        <f>F33+F68</f>
        <v>194616679</v>
      </c>
      <c r="G25" s="167">
        <f>SUM(G54+G68)</f>
        <v>38875400</v>
      </c>
      <c r="H25" s="167">
        <f>SUM(H33+H54+H68+H64)</f>
        <v>0</v>
      </c>
      <c r="I25" s="167">
        <f>SUM(I33+I54+I68)</f>
        <v>0</v>
      </c>
      <c r="J25" s="172">
        <v>188564014.7</v>
      </c>
      <c r="K25" s="167">
        <f>ROUND(E25-G25-H25,2)</f>
        <v>383180693.7</v>
      </c>
      <c r="L25" s="167">
        <f>ROUND(E25-G25-H25,2)</f>
        <v>383180693.7</v>
      </c>
      <c r="M25" s="213">
        <f>SUM(M26+M33+M47+M54+M64+M68)</f>
        <v>0</v>
      </c>
      <c r="N25" s="1"/>
      <c r="O25" s="116"/>
      <c r="P25" s="1"/>
      <c r="Q25" s="1"/>
    </row>
    <row r="26" spans="1:50" s="107" customFormat="1" ht="15">
      <c r="A26" s="74" t="s">
        <v>333</v>
      </c>
      <c r="B26" s="60" t="s">
        <v>28</v>
      </c>
      <c r="C26" s="31" t="s">
        <v>29</v>
      </c>
      <c r="D26" s="31"/>
      <c r="E26" s="134">
        <f>SUM(F26:J26)</f>
        <v>615000</v>
      </c>
      <c r="F26" s="168"/>
      <c r="G26" s="168"/>
      <c r="H26" s="168"/>
      <c r="I26" s="169"/>
      <c r="J26" s="134">
        <f>SUM(J28:J32)</f>
        <v>615000</v>
      </c>
      <c r="K26" s="191">
        <f>ROUND(E26-G26-H26,2)</f>
        <v>615000</v>
      </c>
      <c r="L26" s="191">
        <f>ROUND(E26-G26-H26,2)</f>
        <v>615000</v>
      </c>
      <c r="M26" s="214">
        <f>SUM(M28:M32)</f>
        <v>0</v>
      </c>
      <c r="N26" s="1"/>
      <c r="O26" s="116"/>
      <c r="P26" s="1"/>
      <c r="Q26" s="1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</row>
    <row r="27" spans="1:17" s="2" customFormat="1" ht="14.25" customHeight="1">
      <c r="A27" s="69" t="s">
        <v>30</v>
      </c>
      <c r="B27" s="53"/>
      <c r="C27" s="14"/>
      <c r="D27" s="14"/>
      <c r="E27" s="39"/>
      <c r="F27" s="38"/>
      <c r="G27" s="38"/>
      <c r="H27" s="38"/>
      <c r="I27" s="38"/>
      <c r="J27" s="38"/>
      <c r="K27" s="194"/>
      <c r="L27" s="192"/>
      <c r="M27" s="215"/>
      <c r="N27" s="1"/>
      <c r="O27" s="116"/>
      <c r="P27" s="1"/>
      <c r="Q27" s="1"/>
    </row>
    <row r="28" spans="1:17" s="2" customFormat="1" ht="16.5" customHeight="1">
      <c r="A28" s="70" t="s">
        <v>276</v>
      </c>
      <c r="B28" s="53" t="s">
        <v>31</v>
      </c>
      <c r="C28" s="14" t="s">
        <v>29</v>
      </c>
      <c r="D28" s="14" t="s">
        <v>32</v>
      </c>
      <c r="E28" s="141">
        <f aca="true" t="shared" si="0" ref="E28:E33">SUM(F28:J28)</f>
        <v>615000</v>
      </c>
      <c r="F28" s="147"/>
      <c r="G28" s="147"/>
      <c r="H28" s="147"/>
      <c r="I28" s="147"/>
      <c r="J28" s="121">
        <v>615000</v>
      </c>
      <c r="K28" s="194">
        <f aca="true" t="shared" si="1" ref="K28:K33">ROUND(E28-G28-H28,2)</f>
        <v>615000</v>
      </c>
      <c r="L28" s="192">
        <f aca="true" t="shared" si="2" ref="L28:L33">ROUND(E28-G28-H28,2)</f>
        <v>615000</v>
      </c>
      <c r="M28" s="216"/>
      <c r="N28" s="1"/>
      <c r="O28" s="116"/>
      <c r="P28" s="1"/>
      <c r="Q28" s="1"/>
    </row>
    <row r="29" spans="1:17" s="2" customFormat="1" ht="16.5" customHeight="1">
      <c r="A29" s="69" t="s">
        <v>277</v>
      </c>
      <c r="B29" s="53" t="s">
        <v>33</v>
      </c>
      <c r="C29" s="14" t="s">
        <v>29</v>
      </c>
      <c r="D29" s="14" t="s">
        <v>34</v>
      </c>
      <c r="E29" s="141">
        <f t="shared" si="0"/>
        <v>0</v>
      </c>
      <c r="F29" s="147"/>
      <c r="G29" s="147"/>
      <c r="H29" s="147"/>
      <c r="I29" s="147"/>
      <c r="J29" s="121"/>
      <c r="K29" s="194">
        <f t="shared" si="1"/>
        <v>0</v>
      </c>
      <c r="L29" s="192">
        <f t="shared" si="2"/>
        <v>0</v>
      </c>
      <c r="M29" s="216"/>
      <c r="N29" s="1"/>
      <c r="O29" s="116"/>
      <c r="P29" s="1"/>
      <c r="Q29" s="1"/>
    </row>
    <row r="30" spans="1:18" s="3" customFormat="1" ht="15">
      <c r="A30" s="69" t="s">
        <v>278</v>
      </c>
      <c r="B30" s="53" t="s">
        <v>35</v>
      </c>
      <c r="C30" s="14" t="s">
        <v>29</v>
      </c>
      <c r="D30" s="14" t="s">
        <v>36</v>
      </c>
      <c r="E30" s="141">
        <f t="shared" si="0"/>
        <v>0</v>
      </c>
      <c r="F30" s="147"/>
      <c r="G30" s="147"/>
      <c r="H30" s="147"/>
      <c r="I30" s="147"/>
      <c r="J30" s="121"/>
      <c r="K30" s="194">
        <f t="shared" si="1"/>
        <v>0</v>
      </c>
      <c r="L30" s="192">
        <f t="shared" si="2"/>
        <v>0</v>
      </c>
      <c r="M30" s="216"/>
      <c r="N30" s="1"/>
      <c r="O30" s="116"/>
      <c r="P30" s="1"/>
      <c r="Q30" s="1"/>
      <c r="R30" s="153"/>
    </row>
    <row r="31" spans="1:15" ht="15.75" customHeight="1">
      <c r="A31" s="69" t="s">
        <v>279</v>
      </c>
      <c r="B31" s="53" t="s">
        <v>37</v>
      </c>
      <c r="C31" s="15" t="s">
        <v>29</v>
      </c>
      <c r="D31" s="15" t="s">
        <v>38</v>
      </c>
      <c r="E31" s="141">
        <f t="shared" si="0"/>
        <v>0</v>
      </c>
      <c r="F31" s="147"/>
      <c r="G31" s="147"/>
      <c r="H31" s="147"/>
      <c r="I31" s="147"/>
      <c r="J31" s="121"/>
      <c r="K31" s="194">
        <f t="shared" si="1"/>
        <v>0</v>
      </c>
      <c r="L31" s="192">
        <f t="shared" si="2"/>
        <v>0</v>
      </c>
      <c r="M31" s="216"/>
      <c r="O31" s="116"/>
    </row>
    <row r="32" spans="1:15" ht="15">
      <c r="A32" s="71" t="s">
        <v>280</v>
      </c>
      <c r="B32" s="54" t="s">
        <v>39</v>
      </c>
      <c r="C32" s="16" t="s">
        <v>29</v>
      </c>
      <c r="D32" s="16" t="s">
        <v>40</v>
      </c>
      <c r="E32" s="141">
        <f t="shared" si="0"/>
        <v>0</v>
      </c>
      <c r="F32" s="147"/>
      <c r="G32" s="147"/>
      <c r="H32" s="147"/>
      <c r="I32" s="147"/>
      <c r="J32" s="122"/>
      <c r="K32" s="194">
        <f t="shared" si="1"/>
        <v>0</v>
      </c>
      <c r="L32" s="192">
        <f t="shared" si="2"/>
        <v>0</v>
      </c>
      <c r="M32" s="217"/>
      <c r="O32" s="116"/>
    </row>
    <row r="33" spans="1:15" ht="15.75" customHeight="1">
      <c r="A33" s="68" t="s">
        <v>332</v>
      </c>
      <c r="B33" s="52" t="s">
        <v>41</v>
      </c>
      <c r="C33" s="13" t="s">
        <v>42</v>
      </c>
      <c r="D33" s="13"/>
      <c r="E33" s="123">
        <f t="shared" si="0"/>
        <v>382299493.7</v>
      </c>
      <c r="F33" s="123">
        <f>F35</f>
        <v>194616679</v>
      </c>
      <c r="G33" s="148"/>
      <c r="H33" s="289"/>
      <c r="I33" s="123">
        <f>SUM(I36+I42+I44+I45+I46)</f>
        <v>0</v>
      </c>
      <c r="J33" s="123">
        <f>SUM(J40+J41+J42+J43+J44+J45+J46)</f>
        <v>187682814.7</v>
      </c>
      <c r="K33" s="193">
        <f t="shared" si="1"/>
        <v>382299493.7</v>
      </c>
      <c r="L33" s="193">
        <f t="shared" si="2"/>
        <v>382299493.7</v>
      </c>
      <c r="M33" s="218">
        <f>SUM(M35+M36+M40+M41+M42+M43+M44+M45+M46)</f>
        <v>0</v>
      </c>
      <c r="O33" s="116"/>
    </row>
    <row r="34" spans="1:15" ht="15">
      <c r="A34" s="69" t="s">
        <v>30</v>
      </c>
      <c r="B34" s="53"/>
      <c r="C34" s="14"/>
      <c r="D34" s="14"/>
      <c r="E34" s="39"/>
      <c r="F34" s="41"/>
      <c r="G34" s="41"/>
      <c r="H34" s="41"/>
      <c r="I34" s="41"/>
      <c r="J34" s="41"/>
      <c r="K34" s="194"/>
      <c r="L34" s="194"/>
      <c r="M34" s="215"/>
      <c r="O34" s="116"/>
    </row>
    <row r="35" spans="1:15" ht="24">
      <c r="A35" s="69" t="s">
        <v>281</v>
      </c>
      <c r="B35" s="53" t="s">
        <v>43</v>
      </c>
      <c r="C35" s="14" t="s">
        <v>42</v>
      </c>
      <c r="D35" s="14" t="s">
        <v>44</v>
      </c>
      <c r="E35" s="141">
        <f>SUM(F35:J35)</f>
        <v>194616679</v>
      </c>
      <c r="F35" s="124">
        <f>F82</f>
        <v>194616679</v>
      </c>
      <c r="G35" s="147"/>
      <c r="H35" s="147"/>
      <c r="I35" s="147"/>
      <c r="J35" s="147"/>
      <c r="K35" s="194">
        <f>ROUND(E35-G35-H35,2)</f>
        <v>194616679</v>
      </c>
      <c r="L35" s="194">
        <f>ROUND(E35-G35-H35,2)</f>
        <v>194616679</v>
      </c>
      <c r="M35" s="216"/>
      <c r="O35" s="115"/>
    </row>
    <row r="36" spans="1:15" ht="24">
      <c r="A36" s="69" t="s">
        <v>282</v>
      </c>
      <c r="B36" s="53" t="s">
        <v>45</v>
      </c>
      <c r="C36" s="14" t="s">
        <v>42</v>
      </c>
      <c r="D36" s="14" t="s">
        <v>46</v>
      </c>
      <c r="E36" s="141">
        <f>SUM(F36:J36)</f>
        <v>0</v>
      </c>
      <c r="F36" s="147"/>
      <c r="G36" s="147"/>
      <c r="H36" s="147"/>
      <c r="I36" s="125">
        <f>SUM(I38+I39)</f>
        <v>0</v>
      </c>
      <c r="J36" s="147"/>
      <c r="K36" s="194">
        <f>ROUND(E36-G36-H36,2)</f>
        <v>0</v>
      </c>
      <c r="L36" s="194">
        <f>ROUND(E36-G36-H36,2)</f>
        <v>0</v>
      </c>
      <c r="M36" s="216">
        <f>SUM(M38:M39)</f>
        <v>0</v>
      </c>
      <c r="O36" s="116"/>
    </row>
    <row r="37" spans="1:15" ht="12" customHeight="1">
      <c r="A37" s="69" t="s">
        <v>30</v>
      </c>
      <c r="B37" s="53"/>
      <c r="C37" s="14"/>
      <c r="D37" s="14"/>
      <c r="E37" s="141"/>
      <c r="F37" s="41"/>
      <c r="G37" s="41"/>
      <c r="H37" s="41"/>
      <c r="I37" s="41"/>
      <c r="J37" s="41"/>
      <c r="K37" s="194"/>
      <c r="L37" s="194"/>
      <c r="M37" s="219"/>
      <c r="O37" s="116"/>
    </row>
    <row r="38" spans="1:15" ht="24">
      <c r="A38" s="69" t="s">
        <v>384</v>
      </c>
      <c r="B38" s="53" t="s">
        <v>47</v>
      </c>
      <c r="C38" s="14" t="s">
        <v>42</v>
      </c>
      <c r="D38" s="14" t="s">
        <v>46</v>
      </c>
      <c r="E38" s="141">
        <f aca="true" t="shared" si="3" ref="E38:E47">SUM(F38:J38)</f>
        <v>0</v>
      </c>
      <c r="F38" s="147"/>
      <c r="G38" s="147"/>
      <c r="H38" s="147"/>
      <c r="I38" s="126"/>
      <c r="J38" s="147"/>
      <c r="K38" s="194">
        <f aca="true" t="shared" si="4" ref="K38:K47">ROUND(E38-G38-H38,2)</f>
        <v>0</v>
      </c>
      <c r="L38" s="194">
        <f aca="true" t="shared" si="5" ref="L38:L47">ROUND(E38-G38-H38,2)</f>
        <v>0</v>
      </c>
      <c r="M38" s="216"/>
      <c r="O38" s="116"/>
    </row>
    <row r="39" spans="1:15" ht="24">
      <c r="A39" s="69" t="s">
        <v>385</v>
      </c>
      <c r="B39" s="53" t="s">
        <v>48</v>
      </c>
      <c r="C39" s="14" t="s">
        <v>42</v>
      </c>
      <c r="D39" s="14" t="s">
        <v>46</v>
      </c>
      <c r="E39" s="141">
        <f t="shared" si="3"/>
        <v>0</v>
      </c>
      <c r="F39" s="147"/>
      <c r="G39" s="147"/>
      <c r="H39" s="147"/>
      <c r="I39" s="126"/>
      <c r="J39" s="147"/>
      <c r="K39" s="194">
        <f t="shared" si="4"/>
        <v>0</v>
      </c>
      <c r="L39" s="194">
        <f t="shared" si="5"/>
        <v>0</v>
      </c>
      <c r="M39" s="216"/>
      <c r="O39" s="116"/>
    </row>
    <row r="40" spans="1:15" ht="15" customHeight="1">
      <c r="A40" s="70" t="s">
        <v>283</v>
      </c>
      <c r="B40" s="53" t="s">
        <v>49</v>
      </c>
      <c r="C40" s="14" t="s">
        <v>42</v>
      </c>
      <c r="D40" s="14" t="s">
        <v>44</v>
      </c>
      <c r="E40" s="141">
        <f t="shared" si="3"/>
        <v>187512814.7</v>
      </c>
      <c r="F40" s="147"/>
      <c r="G40" s="147"/>
      <c r="H40" s="147"/>
      <c r="I40" s="147"/>
      <c r="J40" s="127">
        <v>187512814.7</v>
      </c>
      <c r="K40" s="194">
        <f t="shared" si="4"/>
        <v>187512814.7</v>
      </c>
      <c r="L40" s="194">
        <f t="shared" si="5"/>
        <v>187512814.7</v>
      </c>
      <c r="M40" s="216"/>
      <c r="O40" s="116"/>
    </row>
    <row r="41" spans="1:15" ht="15">
      <c r="A41" s="70" t="s">
        <v>284</v>
      </c>
      <c r="B41" s="53" t="s">
        <v>50</v>
      </c>
      <c r="C41" s="14" t="s">
        <v>42</v>
      </c>
      <c r="D41" s="14" t="s">
        <v>46</v>
      </c>
      <c r="E41" s="141">
        <f t="shared" si="3"/>
        <v>0</v>
      </c>
      <c r="F41" s="147"/>
      <c r="G41" s="147"/>
      <c r="H41" s="147"/>
      <c r="I41" s="147"/>
      <c r="J41" s="127"/>
      <c r="K41" s="194">
        <f t="shared" si="4"/>
        <v>0</v>
      </c>
      <c r="L41" s="194">
        <f t="shared" si="5"/>
        <v>0</v>
      </c>
      <c r="M41" s="216"/>
      <c r="O41" s="116"/>
    </row>
    <row r="42" spans="1:15" ht="15" customHeight="1">
      <c r="A42" s="70" t="s">
        <v>285</v>
      </c>
      <c r="B42" s="53" t="s">
        <v>51</v>
      </c>
      <c r="C42" s="14" t="s">
        <v>42</v>
      </c>
      <c r="D42" s="14" t="s">
        <v>52</v>
      </c>
      <c r="E42" s="141">
        <f t="shared" si="3"/>
        <v>0</v>
      </c>
      <c r="F42" s="147"/>
      <c r="G42" s="147"/>
      <c r="H42" s="147"/>
      <c r="I42" s="273"/>
      <c r="J42" s="127"/>
      <c r="K42" s="194">
        <f t="shared" si="4"/>
        <v>0</v>
      </c>
      <c r="L42" s="194">
        <f t="shared" si="5"/>
        <v>0</v>
      </c>
      <c r="M42" s="216"/>
      <c r="O42" s="116"/>
    </row>
    <row r="43" spans="1:15" ht="17.25" customHeight="1">
      <c r="A43" s="70" t="s">
        <v>286</v>
      </c>
      <c r="B43" s="53" t="s">
        <v>53</v>
      </c>
      <c r="C43" s="14" t="s">
        <v>42</v>
      </c>
      <c r="D43" s="14" t="s">
        <v>54</v>
      </c>
      <c r="E43" s="141">
        <f t="shared" si="3"/>
        <v>170000</v>
      </c>
      <c r="F43" s="147"/>
      <c r="G43" s="147"/>
      <c r="H43" s="147"/>
      <c r="I43" s="147"/>
      <c r="J43" s="127">
        <v>170000</v>
      </c>
      <c r="K43" s="194">
        <f t="shared" si="4"/>
        <v>170000</v>
      </c>
      <c r="L43" s="194">
        <f t="shared" si="5"/>
        <v>170000</v>
      </c>
      <c r="M43" s="216"/>
      <c r="O43" s="116"/>
    </row>
    <row r="44" spans="1:15" s="204" customFormat="1" ht="17.25" customHeight="1">
      <c r="A44" s="70" t="s">
        <v>445</v>
      </c>
      <c r="B44" s="53" t="s">
        <v>447</v>
      </c>
      <c r="C44" s="14" t="s">
        <v>42</v>
      </c>
      <c r="D44" s="14" t="s">
        <v>450</v>
      </c>
      <c r="E44" s="143">
        <f t="shared" si="3"/>
        <v>0</v>
      </c>
      <c r="F44" s="147"/>
      <c r="G44" s="147"/>
      <c r="H44" s="147"/>
      <c r="I44" s="161"/>
      <c r="J44" s="203"/>
      <c r="K44" s="194">
        <f t="shared" si="4"/>
        <v>0</v>
      </c>
      <c r="L44" s="194">
        <f t="shared" si="5"/>
        <v>0</v>
      </c>
      <c r="M44" s="220"/>
      <c r="O44" s="116"/>
    </row>
    <row r="45" spans="1:15" s="204" customFormat="1" ht="17.25" customHeight="1">
      <c r="A45" s="70" t="s">
        <v>446</v>
      </c>
      <c r="B45" s="53" t="s">
        <v>448</v>
      </c>
      <c r="C45" s="14" t="s">
        <v>42</v>
      </c>
      <c r="D45" s="14" t="s">
        <v>451</v>
      </c>
      <c r="E45" s="143">
        <f t="shared" si="3"/>
        <v>0</v>
      </c>
      <c r="F45" s="147"/>
      <c r="G45" s="147"/>
      <c r="H45" s="147"/>
      <c r="I45" s="161"/>
      <c r="J45" s="203"/>
      <c r="K45" s="194">
        <f t="shared" si="4"/>
        <v>0</v>
      </c>
      <c r="L45" s="194">
        <f t="shared" si="5"/>
        <v>0</v>
      </c>
      <c r="M45" s="220"/>
      <c r="O45" s="116"/>
    </row>
    <row r="46" spans="1:15" s="204" customFormat="1" ht="26.25" customHeight="1">
      <c r="A46" s="69" t="s">
        <v>470</v>
      </c>
      <c r="B46" s="53" t="s">
        <v>449</v>
      </c>
      <c r="C46" s="14" t="s">
        <v>42</v>
      </c>
      <c r="D46" s="14" t="s">
        <v>134</v>
      </c>
      <c r="E46" s="143">
        <f t="shared" si="3"/>
        <v>0</v>
      </c>
      <c r="F46" s="147"/>
      <c r="G46" s="147"/>
      <c r="H46" s="147"/>
      <c r="I46" s="161"/>
      <c r="J46" s="203"/>
      <c r="K46" s="194">
        <f t="shared" si="4"/>
        <v>0</v>
      </c>
      <c r="L46" s="194">
        <f t="shared" si="5"/>
        <v>0</v>
      </c>
      <c r="M46" s="220"/>
      <c r="O46" s="116"/>
    </row>
    <row r="47" spans="1:15" ht="24">
      <c r="A47" s="68" t="s">
        <v>331</v>
      </c>
      <c r="B47" s="52" t="s">
        <v>55</v>
      </c>
      <c r="C47" s="13" t="s">
        <v>56</v>
      </c>
      <c r="D47" s="13"/>
      <c r="E47" s="123">
        <f t="shared" si="3"/>
        <v>10000</v>
      </c>
      <c r="F47" s="147"/>
      <c r="G47" s="147"/>
      <c r="H47" s="147"/>
      <c r="I47" s="147"/>
      <c r="J47" s="123">
        <f>SUM(J49:J53)</f>
        <v>10000</v>
      </c>
      <c r="K47" s="193">
        <f t="shared" si="4"/>
        <v>10000</v>
      </c>
      <c r="L47" s="193">
        <f t="shared" si="5"/>
        <v>10000</v>
      </c>
      <c r="M47" s="218">
        <f>SUM(M49:M53)</f>
        <v>0</v>
      </c>
      <c r="O47" s="116"/>
    </row>
    <row r="48" spans="1:15" ht="13.5" customHeight="1">
      <c r="A48" s="69" t="s">
        <v>30</v>
      </c>
      <c r="B48" s="53"/>
      <c r="C48" s="14"/>
      <c r="D48" s="14"/>
      <c r="E48" s="39"/>
      <c r="F48" s="41"/>
      <c r="G48" s="41"/>
      <c r="H48" s="41"/>
      <c r="I48" s="41"/>
      <c r="J48" s="41"/>
      <c r="K48" s="194"/>
      <c r="L48" s="192"/>
      <c r="M48" s="215"/>
      <c r="O48" s="116"/>
    </row>
    <row r="49" spans="1:15" ht="15" customHeight="1">
      <c r="A49" s="72" t="s">
        <v>288</v>
      </c>
      <c r="B49" s="53" t="s">
        <v>57</v>
      </c>
      <c r="C49" s="14" t="s">
        <v>56</v>
      </c>
      <c r="D49" s="14" t="s">
        <v>58</v>
      </c>
      <c r="E49" s="141">
        <f aca="true" t="shared" si="6" ref="E49:E54">SUM(F49:J49)</f>
        <v>0</v>
      </c>
      <c r="F49" s="147"/>
      <c r="G49" s="147"/>
      <c r="H49" s="147"/>
      <c r="I49" s="147"/>
      <c r="J49" s="121"/>
      <c r="K49" s="194">
        <f aca="true" t="shared" si="7" ref="K49:K54">ROUND(E49-G49-H49,2)</f>
        <v>0</v>
      </c>
      <c r="L49" s="192">
        <f aca="true" t="shared" si="8" ref="L49:L54">ROUND(E49-G49-H49,2)</f>
        <v>0</v>
      </c>
      <c r="M49" s="216"/>
      <c r="O49" s="116"/>
    </row>
    <row r="50" spans="1:15" ht="15">
      <c r="A50" s="73" t="s">
        <v>289</v>
      </c>
      <c r="B50" s="53" t="s">
        <v>59</v>
      </c>
      <c r="C50" s="14" t="s">
        <v>56</v>
      </c>
      <c r="D50" s="14" t="s">
        <v>60</v>
      </c>
      <c r="E50" s="141">
        <f t="shared" si="6"/>
        <v>0</v>
      </c>
      <c r="F50" s="147"/>
      <c r="G50" s="147"/>
      <c r="H50" s="147"/>
      <c r="I50" s="147"/>
      <c r="J50" s="121"/>
      <c r="K50" s="194">
        <f t="shared" si="7"/>
        <v>0</v>
      </c>
      <c r="L50" s="192">
        <f t="shared" si="8"/>
        <v>0</v>
      </c>
      <c r="M50" s="216"/>
      <c r="O50" s="116"/>
    </row>
    <row r="51" spans="1:15" ht="15">
      <c r="A51" s="73" t="s">
        <v>290</v>
      </c>
      <c r="B51" s="53" t="s">
        <v>61</v>
      </c>
      <c r="C51" s="14" t="s">
        <v>56</v>
      </c>
      <c r="D51" s="14" t="s">
        <v>62</v>
      </c>
      <c r="E51" s="141">
        <f t="shared" si="6"/>
        <v>10000</v>
      </c>
      <c r="F51" s="147"/>
      <c r="G51" s="147"/>
      <c r="H51" s="147"/>
      <c r="I51" s="147"/>
      <c r="J51" s="121">
        <v>10000</v>
      </c>
      <c r="K51" s="194">
        <f t="shared" si="7"/>
        <v>10000</v>
      </c>
      <c r="L51" s="192">
        <f t="shared" si="8"/>
        <v>10000</v>
      </c>
      <c r="M51" s="216"/>
      <c r="O51" s="116"/>
    </row>
    <row r="52" spans="1:15" ht="15">
      <c r="A52" s="73" t="s">
        <v>291</v>
      </c>
      <c r="B52" s="53" t="s">
        <v>63</v>
      </c>
      <c r="C52" s="14" t="s">
        <v>56</v>
      </c>
      <c r="D52" s="14" t="s">
        <v>64</v>
      </c>
      <c r="E52" s="141">
        <f t="shared" si="6"/>
        <v>0</v>
      </c>
      <c r="F52" s="147"/>
      <c r="G52" s="147"/>
      <c r="H52" s="147"/>
      <c r="I52" s="147"/>
      <c r="J52" s="121"/>
      <c r="K52" s="194">
        <f t="shared" si="7"/>
        <v>0</v>
      </c>
      <c r="L52" s="192">
        <f t="shared" si="8"/>
        <v>0</v>
      </c>
      <c r="M52" s="216"/>
      <c r="O52" s="116"/>
    </row>
    <row r="53" spans="1:15" ht="15">
      <c r="A53" s="73" t="s">
        <v>292</v>
      </c>
      <c r="B53" s="53" t="s">
        <v>65</v>
      </c>
      <c r="C53" s="14" t="s">
        <v>56</v>
      </c>
      <c r="D53" s="14" t="s">
        <v>66</v>
      </c>
      <c r="E53" s="141">
        <f t="shared" si="6"/>
        <v>0</v>
      </c>
      <c r="F53" s="147"/>
      <c r="G53" s="147"/>
      <c r="H53" s="147"/>
      <c r="I53" s="147"/>
      <c r="J53" s="121"/>
      <c r="K53" s="194">
        <f t="shared" si="7"/>
        <v>0</v>
      </c>
      <c r="L53" s="192">
        <f t="shared" si="8"/>
        <v>0</v>
      </c>
      <c r="M53" s="216"/>
      <c r="O53" s="116"/>
    </row>
    <row r="54" spans="1:15" ht="15">
      <c r="A54" s="74" t="s">
        <v>330</v>
      </c>
      <c r="B54" s="52" t="s">
        <v>67</v>
      </c>
      <c r="C54" s="13" t="s">
        <v>68</v>
      </c>
      <c r="D54" s="13"/>
      <c r="E54" s="123">
        <f t="shared" si="6"/>
        <v>39106600</v>
      </c>
      <c r="F54" s="205"/>
      <c r="G54" s="133">
        <f>SUM(G61:G63)</f>
        <v>38875400</v>
      </c>
      <c r="H54" s="133">
        <f>SUM(H61:H63)</f>
        <v>0</v>
      </c>
      <c r="I54" s="176">
        <f>I57+I58</f>
        <v>0</v>
      </c>
      <c r="J54" s="123">
        <f>SUM(J56:J63)</f>
        <v>231200</v>
      </c>
      <c r="K54" s="193">
        <f t="shared" si="7"/>
        <v>231200</v>
      </c>
      <c r="L54" s="193">
        <f t="shared" si="8"/>
        <v>231200</v>
      </c>
      <c r="M54" s="218">
        <f>SUM(M56:M63)</f>
        <v>0</v>
      </c>
      <c r="O54" s="116"/>
    </row>
    <row r="55" spans="1:15" ht="15" customHeight="1">
      <c r="A55" s="69" t="s">
        <v>30</v>
      </c>
      <c r="B55" s="53"/>
      <c r="C55" s="14"/>
      <c r="D55" s="14"/>
      <c r="E55" s="39"/>
      <c r="F55" s="41"/>
      <c r="G55" s="41"/>
      <c r="H55" s="41"/>
      <c r="I55" s="41"/>
      <c r="J55" s="41"/>
      <c r="K55" s="194"/>
      <c r="L55" s="192"/>
      <c r="M55" s="215"/>
      <c r="O55" s="116"/>
    </row>
    <row r="56" spans="1:15" ht="15">
      <c r="A56" s="73" t="s">
        <v>293</v>
      </c>
      <c r="B56" s="53" t="s">
        <v>69</v>
      </c>
      <c r="C56" s="14" t="s">
        <v>68</v>
      </c>
      <c r="D56" s="14" t="s">
        <v>70</v>
      </c>
      <c r="E56" s="141">
        <f aca="true" t="shared" si="9" ref="E56:E64">SUM(F56:J56)</f>
        <v>31200</v>
      </c>
      <c r="F56" s="147"/>
      <c r="G56" s="147"/>
      <c r="H56" s="147"/>
      <c r="I56" s="147"/>
      <c r="J56" s="121">
        <v>31200</v>
      </c>
      <c r="K56" s="194">
        <f aca="true" t="shared" si="10" ref="K56:K64">ROUND(E56-G56-H56,2)</f>
        <v>31200</v>
      </c>
      <c r="L56" s="192">
        <f aca="true" t="shared" si="11" ref="L56:L64">ROUND(E56-G56-H56,2)</f>
        <v>31200</v>
      </c>
      <c r="M56" s="216"/>
      <c r="O56" s="116"/>
    </row>
    <row r="57" spans="1:15" ht="15">
      <c r="A57" s="69" t="s">
        <v>431</v>
      </c>
      <c r="B57" s="53" t="s">
        <v>71</v>
      </c>
      <c r="C57" s="14" t="s">
        <v>68</v>
      </c>
      <c r="D57" s="14" t="s">
        <v>70</v>
      </c>
      <c r="E57" s="141">
        <f t="shared" si="9"/>
        <v>0</v>
      </c>
      <c r="F57" s="147"/>
      <c r="G57" s="147"/>
      <c r="H57" s="147"/>
      <c r="I57" s="126"/>
      <c r="J57" s="147"/>
      <c r="K57" s="194">
        <f t="shared" si="10"/>
        <v>0</v>
      </c>
      <c r="L57" s="192">
        <f t="shared" si="11"/>
        <v>0</v>
      </c>
      <c r="M57" s="216"/>
      <c r="O57" s="116">
        <v>1223</v>
      </c>
    </row>
    <row r="58" spans="1:15" ht="15">
      <c r="A58" s="69" t="s">
        <v>431</v>
      </c>
      <c r="B58" s="53" t="s">
        <v>73</v>
      </c>
      <c r="C58" s="14" t="s">
        <v>68</v>
      </c>
      <c r="D58" s="14" t="s">
        <v>74</v>
      </c>
      <c r="E58" s="141">
        <f t="shared" si="9"/>
        <v>0</v>
      </c>
      <c r="F58" s="147"/>
      <c r="G58" s="147"/>
      <c r="H58" s="147"/>
      <c r="I58" s="126"/>
      <c r="J58" s="147"/>
      <c r="K58" s="194">
        <f t="shared" si="10"/>
        <v>0</v>
      </c>
      <c r="L58" s="192">
        <f t="shared" si="11"/>
        <v>0</v>
      </c>
      <c r="M58" s="216"/>
      <c r="O58" s="116"/>
    </row>
    <row r="59" spans="1:15" ht="16.5" customHeight="1">
      <c r="A59" s="73" t="s">
        <v>425</v>
      </c>
      <c r="B59" s="53" t="s">
        <v>75</v>
      </c>
      <c r="C59" s="14" t="s">
        <v>68</v>
      </c>
      <c r="D59" s="14" t="s">
        <v>426</v>
      </c>
      <c r="E59" s="143">
        <f t="shared" si="9"/>
        <v>0</v>
      </c>
      <c r="F59" s="147"/>
      <c r="G59" s="147"/>
      <c r="H59" s="147"/>
      <c r="I59" s="147"/>
      <c r="J59" s="121"/>
      <c r="K59" s="194">
        <f t="shared" si="10"/>
        <v>0</v>
      </c>
      <c r="L59" s="192">
        <f t="shared" si="11"/>
        <v>0</v>
      </c>
      <c r="M59" s="216"/>
      <c r="O59" s="116"/>
    </row>
    <row r="60" spans="1:15" ht="16.5" customHeight="1">
      <c r="A60" s="73" t="s">
        <v>294</v>
      </c>
      <c r="B60" s="53" t="s">
        <v>423</v>
      </c>
      <c r="C60" s="14" t="s">
        <v>68</v>
      </c>
      <c r="D60" s="14" t="s">
        <v>72</v>
      </c>
      <c r="E60" s="141">
        <f t="shared" si="9"/>
        <v>200000</v>
      </c>
      <c r="F60" s="147"/>
      <c r="G60" s="147"/>
      <c r="H60" s="147"/>
      <c r="I60" s="147"/>
      <c r="J60" s="121">
        <v>200000</v>
      </c>
      <c r="K60" s="194">
        <f t="shared" si="10"/>
        <v>200000</v>
      </c>
      <c r="L60" s="192">
        <f t="shared" si="11"/>
        <v>200000</v>
      </c>
      <c r="M60" s="216"/>
      <c r="O60" s="116">
        <v>1420</v>
      </c>
    </row>
    <row r="61" spans="1:15" ht="15">
      <c r="A61" s="73" t="s">
        <v>297</v>
      </c>
      <c r="B61" s="53" t="s">
        <v>424</v>
      </c>
      <c r="C61" s="14" t="s">
        <v>68</v>
      </c>
      <c r="D61" s="14" t="s">
        <v>70</v>
      </c>
      <c r="E61" s="141">
        <f t="shared" si="9"/>
        <v>38875400</v>
      </c>
      <c r="F61" s="147"/>
      <c r="G61" s="124">
        <v>38875400</v>
      </c>
      <c r="H61" s="124"/>
      <c r="I61" s="147"/>
      <c r="J61" s="121"/>
      <c r="K61" s="194">
        <f t="shared" si="10"/>
        <v>0</v>
      </c>
      <c r="L61" s="192">
        <f t="shared" si="11"/>
        <v>0</v>
      </c>
      <c r="M61" s="216"/>
      <c r="O61" s="115" t="s">
        <v>73</v>
      </c>
    </row>
    <row r="62" spans="1:15" ht="24">
      <c r="A62" s="72" t="s">
        <v>482</v>
      </c>
      <c r="B62" s="53" t="s">
        <v>432</v>
      </c>
      <c r="C62" s="14" t="s">
        <v>68</v>
      </c>
      <c r="D62" s="14" t="s">
        <v>74</v>
      </c>
      <c r="E62" s="141">
        <f t="shared" si="9"/>
        <v>0</v>
      </c>
      <c r="F62" s="147"/>
      <c r="G62" s="124"/>
      <c r="H62" s="124"/>
      <c r="I62" s="147"/>
      <c r="J62" s="147"/>
      <c r="K62" s="194">
        <f t="shared" si="10"/>
        <v>0</v>
      </c>
      <c r="L62" s="192">
        <f t="shared" si="11"/>
        <v>0</v>
      </c>
      <c r="M62" s="216"/>
      <c r="O62" s="115" t="s">
        <v>75</v>
      </c>
    </row>
    <row r="63" spans="1:15" ht="15">
      <c r="A63" s="72" t="s">
        <v>296</v>
      </c>
      <c r="B63" s="53" t="s">
        <v>435</v>
      </c>
      <c r="C63" s="14" t="s">
        <v>68</v>
      </c>
      <c r="D63" s="14" t="s">
        <v>76</v>
      </c>
      <c r="E63" s="141">
        <f t="shared" si="9"/>
        <v>0</v>
      </c>
      <c r="F63" s="147"/>
      <c r="G63" s="124"/>
      <c r="H63" s="124"/>
      <c r="I63" s="147"/>
      <c r="J63" s="127"/>
      <c r="K63" s="194">
        <f t="shared" si="10"/>
        <v>0</v>
      </c>
      <c r="L63" s="192">
        <f t="shared" si="11"/>
        <v>0</v>
      </c>
      <c r="M63" s="216"/>
      <c r="O63" s="115"/>
    </row>
    <row r="64" spans="1:15" ht="24">
      <c r="A64" s="74" t="s">
        <v>410</v>
      </c>
      <c r="B64" s="52" t="s">
        <v>77</v>
      </c>
      <c r="C64" s="13" t="s">
        <v>404</v>
      </c>
      <c r="D64" s="13"/>
      <c r="E64" s="123">
        <f t="shared" si="9"/>
        <v>0</v>
      </c>
      <c r="F64" s="258">
        <f>SUM(F66:F67)</f>
        <v>0</v>
      </c>
      <c r="G64" s="258">
        <f>SUM(G66:G67)</f>
        <v>0</v>
      </c>
      <c r="H64" s="160">
        <f>SUM(H66:H67)</f>
        <v>0</v>
      </c>
      <c r="I64" s="160">
        <f>SUM(I66:I67)</f>
        <v>0</v>
      </c>
      <c r="J64" s="160">
        <f>SUM(J66:J67)</f>
        <v>0</v>
      </c>
      <c r="K64" s="193">
        <f t="shared" si="10"/>
        <v>0</v>
      </c>
      <c r="L64" s="193">
        <f t="shared" si="11"/>
        <v>0</v>
      </c>
      <c r="M64" s="218">
        <f>SUM(M66:M67)</f>
        <v>0</v>
      </c>
      <c r="O64" s="116"/>
    </row>
    <row r="65" spans="1:15" ht="15">
      <c r="A65" s="69" t="s">
        <v>30</v>
      </c>
      <c r="B65" s="53"/>
      <c r="C65" s="14"/>
      <c r="D65" s="14"/>
      <c r="E65" s="39"/>
      <c r="F65" s="41"/>
      <c r="G65" s="41"/>
      <c r="H65" s="41"/>
      <c r="I65" s="41"/>
      <c r="J65" s="41"/>
      <c r="K65" s="194"/>
      <c r="L65" s="192"/>
      <c r="M65" s="215"/>
      <c r="O65" s="116"/>
    </row>
    <row r="66" spans="1:15" ht="15">
      <c r="A66" s="73" t="s">
        <v>295</v>
      </c>
      <c r="B66" s="53" t="s">
        <v>79</v>
      </c>
      <c r="C66" s="14" t="s">
        <v>404</v>
      </c>
      <c r="D66" s="14" t="s">
        <v>74</v>
      </c>
      <c r="E66" s="141">
        <f>SUM(F66:J66)</f>
        <v>0</v>
      </c>
      <c r="F66" s="147"/>
      <c r="G66" s="147"/>
      <c r="H66" s="190"/>
      <c r="I66" s="147"/>
      <c r="J66" s="161"/>
      <c r="K66" s="194">
        <f>ROUND(E66-G66-H66,2)</f>
        <v>0</v>
      </c>
      <c r="L66" s="192">
        <f>ROUND(E66-G66-H66,2)</f>
        <v>0</v>
      </c>
      <c r="M66" s="216"/>
      <c r="O66" s="116"/>
    </row>
    <row r="67" spans="1:15" ht="15">
      <c r="A67" s="73" t="s">
        <v>296</v>
      </c>
      <c r="B67" s="53" t="s">
        <v>80</v>
      </c>
      <c r="C67" s="14" t="s">
        <v>404</v>
      </c>
      <c r="D67" s="14" t="s">
        <v>76</v>
      </c>
      <c r="E67" s="141">
        <f>SUM(F67:J67)</f>
        <v>0</v>
      </c>
      <c r="F67" s="147"/>
      <c r="G67" s="147"/>
      <c r="H67" s="190"/>
      <c r="I67" s="147"/>
      <c r="J67" s="121"/>
      <c r="K67" s="194">
        <f>ROUND(E67-G67-H67,2)</f>
        <v>0</v>
      </c>
      <c r="L67" s="192">
        <f>ROUND(E67-G67-H67,2)</f>
        <v>0</v>
      </c>
      <c r="M67" s="216"/>
      <c r="O67" s="116"/>
    </row>
    <row r="68" spans="1:15" ht="15">
      <c r="A68" s="68" t="s">
        <v>329</v>
      </c>
      <c r="B68" s="52" t="s">
        <v>411</v>
      </c>
      <c r="C68" s="13" t="s">
        <v>78</v>
      </c>
      <c r="D68" s="13"/>
      <c r="E68" s="123">
        <f>SUM(F68:J68)</f>
        <v>0</v>
      </c>
      <c r="F68" s="160">
        <f>F70</f>
        <v>0</v>
      </c>
      <c r="G68" s="160">
        <f>G70</f>
        <v>0</v>
      </c>
      <c r="H68" s="160">
        <f>H70</f>
        <v>0</v>
      </c>
      <c r="I68" s="160">
        <f>I70</f>
        <v>0</v>
      </c>
      <c r="J68" s="160">
        <f>J70</f>
        <v>0</v>
      </c>
      <c r="K68" s="193">
        <f>ROUND(E68-G68-H68,2)</f>
        <v>0</v>
      </c>
      <c r="L68" s="193">
        <f>ROUND(E68-G68-H68,2)</f>
        <v>0</v>
      </c>
      <c r="M68" s="218">
        <f>M70</f>
        <v>0</v>
      </c>
      <c r="O68" s="116"/>
    </row>
    <row r="69" spans="1:15" ht="15">
      <c r="A69" s="69" t="s">
        <v>30</v>
      </c>
      <c r="B69" s="53"/>
      <c r="C69" s="14"/>
      <c r="D69" s="14"/>
      <c r="E69" s="141"/>
      <c r="F69" s="162"/>
      <c r="G69" s="162"/>
      <c r="H69" s="162"/>
      <c r="I69" s="162"/>
      <c r="J69" s="141"/>
      <c r="K69" s="194"/>
      <c r="L69" s="192"/>
      <c r="M69" s="221"/>
      <c r="O69" s="116"/>
    </row>
    <row r="70" spans="1:15" ht="15">
      <c r="A70" s="73" t="s">
        <v>413</v>
      </c>
      <c r="B70" s="53" t="s">
        <v>412</v>
      </c>
      <c r="C70" s="14" t="s">
        <v>78</v>
      </c>
      <c r="D70" s="14"/>
      <c r="E70" s="141">
        <f>SUM(F70:J70)</f>
        <v>0</v>
      </c>
      <c r="F70" s="164"/>
      <c r="G70" s="164"/>
      <c r="H70" s="164"/>
      <c r="I70" s="164"/>
      <c r="J70" s="163"/>
      <c r="K70" s="194">
        <f>ROUND(E70-G70-H70,2)</f>
        <v>0</v>
      </c>
      <c r="L70" s="192">
        <f>ROUND(E70-G70-H70,2)</f>
        <v>0</v>
      </c>
      <c r="M70" s="222"/>
      <c r="O70" s="116"/>
    </row>
    <row r="71" spans="1:15" ht="15">
      <c r="A71" s="74" t="s">
        <v>328</v>
      </c>
      <c r="B71" s="52" t="s">
        <v>81</v>
      </c>
      <c r="C71" s="13"/>
      <c r="D71" s="13"/>
      <c r="E71" s="123">
        <f>SUM(F71:J71)</f>
        <v>25000</v>
      </c>
      <c r="F71" s="152"/>
      <c r="G71" s="152"/>
      <c r="H71" s="152"/>
      <c r="I71" s="152"/>
      <c r="J71" s="123">
        <f>SUM(J73:J74)</f>
        <v>25000</v>
      </c>
      <c r="K71" s="193">
        <f>ROUND(E71-G71-H71,2)</f>
        <v>25000</v>
      </c>
      <c r="L71" s="193">
        <f>ROUND(E71-G71-H71,2)</f>
        <v>25000</v>
      </c>
      <c r="M71" s="218">
        <f>SUM(M73:M74)</f>
        <v>0</v>
      </c>
      <c r="O71" s="116"/>
    </row>
    <row r="72" spans="1:15" ht="15">
      <c r="A72" s="69" t="s">
        <v>30</v>
      </c>
      <c r="B72" s="53"/>
      <c r="C72" s="14"/>
      <c r="D72" s="14"/>
      <c r="E72" s="39"/>
      <c r="F72" s="41"/>
      <c r="G72" s="41"/>
      <c r="H72" s="41"/>
      <c r="I72" s="41"/>
      <c r="J72" s="41"/>
      <c r="K72" s="194"/>
      <c r="L72" s="192"/>
      <c r="M72" s="215"/>
      <c r="O72" s="116"/>
    </row>
    <row r="73" spans="1:15" ht="15">
      <c r="A73" s="72" t="s">
        <v>298</v>
      </c>
      <c r="B73" s="53" t="s">
        <v>82</v>
      </c>
      <c r="C73" s="14" t="s">
        <v>83</v>
      </c>
      <c r="D73" s="14"/>
      <c r="E73" s="141">
        <f>SUM(F73:J73)</f>
        <v>0</v>
      </c>
      <c r="F73" s="147"/>
      <c r="G73" s="147"/>
      <c r="H73" s="147"/>
      <c r="I73" s="147"/>
      <c r="J73" s="121"/>
      <c r="K73" s="194">
        <f>ROUND(E73-G73-H73,2)</f>
        <v>0</v>
      </c>
      <c r="L73" s="192">
        <f>ROUND(E73-G73-H73,2)</f>
        <v>0</v>
      </c>
      <c r="M73" s="216"/>
      <c r="O73" s="116"/>
    </row>
    <row r="74" spans="1:15" ht="15.75" thickBot="1">
      <c r="A74" s="75" t="s">
        <v>299</v>
      </c>
      <c r="B74" s="55" t="s">
        <v>84</v>
      </c>
      <c r="C74" s="17" t="s">
        <v>85</v>
      </c>
      <c r="D74" s="17"/>
      <c r="E74" s="141">
        <f>SUM(F74:J74)</f>
        <v>25000</v>
      </c>
      <c r="F74" s="150"/>
      <c r="G74" s="150"/>
      <c r="H74" s="150"/>
      <c r="I74" s="150"/>
      <c r="J74" s="122">
        <v>25000</v>
      </c>
      <c r="K74" s="288">
        <f>ROUND(E74-G74-H74,2)</f>
        <v>25000</v>
      </c>
      <c r="L74" s="195">
        <f>ROUND(E74-G74-H74,2)</f>
        <v>25000</v>
      </c>
      <c r="M74" s="223"/>
      <c r="O74" s="116"/>
    </row>
    <row r="75" spans="1:15" ht="15">
      <c r="A75" s="76" t="s">
        <v>86</v>
      </c>
      <c r="B75" s="56" t="s">
        <v>87</v>
      </c>
      <c r="C75" s="18" t="s">
        <v>25</v>
      </c>
      <c r="D75" s="18"/>
      <c r="E75" s="128">
        <f>SUM(F75:J75)</f>
        <v>28239.2</v>
      </c>
      <c r="F75" s="128">
        <f>SUM(F77:F79)</f>
        <v>0</v>
      </c>
      <c r="G75" s="128">
        <f>SUM(G77:G79)</f>
        <v>0</v>
      </c>
      <c r="H75" s="128">
        <f>SUM(H77:H79)</f>
        <v>0</v>
      </c>
      <c r="I75" s="128">
        <f>SUM(I77:I79)</f>
        <v>0</v>
      </c>
      <c r="J75" s="128">
        <f>SUM(J77:J79)</f>
        <v>28239.2</v>
      </c>
      <c r="K75" s="287"/>
      <c r="L75" s="151"/>
      <c r="M75" s="224"/>
      <c r="O75" s="116"/>
    </row>
    <row r="76" spans="1:15" ht="15">
      <c r="A76" s="72" t="s">
        <v>88</v>
      </c>
      <c r="B76" s="53"/>
      <c r="C76" s="14"/>
      <c r="D76" s="14"/>
      <c r="E76" s="39"/>
      <c r="F76" s="41"/>
      <c r="G76" s="41"/>
      <c r="H76" s="41"/>
      <c r="I76" s="41"/>
      <c r="J76" s="41"/>
      <c r="K76" s="40"/>
      <c r="L76" s="40"/>
      <c r="M76" s="215"/>
      <c r="O76" s="116"/>
    </row>
    <row r="77" spans="1:15" ht="24">
      <c r="A77" s="69" t="s">
        <v>334</v>
      </c>
      <c r="B77" s="53" t="s">
        <v>89</v>
      </c>
      <c r="C77" s="14" t="s">
        <v>90</v>
      </c>
      <c r="D77" s="14"/>
      <c r="E77" s="129">
        <f>SUM(F77:J77)</f>
        <v>28239.2</v>
      </c>
      <c r="F77" s="126"/>
      <c r="G77" s="126"/>
      <c r="H77" s="126"/>
      <c r="I77" s="126"/>
      <c r="J77" s="126">
        <v>28239.2</v>
      </c>
      <c r="K77" s="149"/>
      <c r="L77" s="149"/>
      <c r="M77" s="225"/>
      <c r="O77" s="116"/>
    </row>
    <row r="78" spans="1:15" ht="24">
      <c r="A78" s="69" t="s">
        <v>335</v>
      </c>
      <c r="B78" s="53" t="s">
        <v>91</v>
      </c>
      <c r="C78" s="14" t="s">
        <v>90</v>
      </c>
      <c r="D78" s="15"/>
      <c r="E78" s="129">
        <f>SUM(F78:J78)</f>
        <v>0</v>
      </c>
      <c r="F78" s="126"/>
      <c r="G78" s="126"/>
      <c r="H78" s="126"/>
      <c r="I78" s="126"/>
      <c r="J78" s="126"/>
      <c r="K78" s="149"/>
      <c r="L78" s="149"/>
      <c r="M78" s="225"/>
      <c r="O78" s="116"/>
    </row>
    <row r="79" spans="1:15" ht="15.75" thickBot="1">
      <c r="A79" s="75" t="s">
        <v>438</v>
      </c>
      <c r="B79" s="181" t="s">
        <v>436</v>
      </c>
      <c r="C79" s="178" t="s">
        <v>437</v>
      </c>
      <c r="D79" s="178"/>
      <c r="E79" s="129">
        <f>SUM(F79:J79)</f>
        <v>0</v>
      </c>
      <c r="F79" s="179"/>
      <c r="G79" s="179"/>
      <c r="H79" s="179"/>
      <c r="I79" s="179"/>
      <c r="J79" s="179"/>
      <c r="K79" s="149"/>
      <c r="L79" s="149"/>
      <c r="M79" s="225"/>
      <c r="O79" s="116"/>
    </row>
    <row r="80" spans="1:15" ht="15.75" thickBot="1">
      <c r="A80" s="77" t="s">
        <v>92</v>
      </c>
      <c r="B80" s="277" t="s">
        <v>477</v>
      </c>
      <c r="C80" s="19" t="s">
        <v>25</v>
      </c>
      <c r="D80" s="19" t="s">
        <v>25</v>
      </c>
      <c r="E80" s="42">
        <f>SUM(F80:J80)</f>
        <v>422084332.9</v>
      </c>
      <c r="F80" s="42">
        <f aca="true" t="shared" si="12" ref="F80:L80">SUM(F75+F25)</f>
        <v>194616679</v>
      </c>
      <c r="G80" s="42">
        <f t="shared" si="12"/>
        <v>38875400</v>
      </c>
      <c r="H80" s="42">
        <f t="shared" si="12"/>
        <v>0</v>
      </c>
      <c r="I80" s="42">
        <f t="shared" si="12"/>
        <v>0</v>
      </c>
      <c r="J80" s="42">
        <f t="shared" si="12"/>
        <v>188592253.89999998</v>
      </c>
      <c r="K80" s="42">
        <f t="shared" si="12"/>
        <v>383180693.7</v>
      </c>
      <c r="L80" s="42">
        <f t="shared" si="12"/>
        <v>383180693.7</v>
      </c>
      <c r="M80" s="226">
        <f>SUM(M25)</f>
        <v>0</v>
      </c>
      <c r="O80" s="116"/>
    </row>
    <row r="81" spans="1:15" ht="15.75" thickBot="1">
      <c r="A81" s="78"/>
      <c r="B81" s="57"/>
      <c r="C81" s="20"/>
      <c r="D81" s="20"/>
      <c r="E81" s="43"/>
      <c r="F81" s="44"/>
      <c r="G81" s="44"/>
      <c r="H81" s="44"/>
      <c r="I81" s="44"/>
      <c r="J81" s="44"/>
      <c r="K81" s="196"/>
      <c r="L81" s="196"/>
      <c r="M81" s="227"/>
      <c r="O81" s="116"/>
    </row>
    <row r="82" spans="1:15" ht="15.75" thickBot="1">
      <c r="A82" s="79" t="s">
        <v>93</v>
      </c>
      <c r="B82" s="51" t="s">
        <v>94</v>
      </c>
      <c r="C82" s="48" t="s">
        <v>25</v>
      </c>
      <c r="D82" s="48"/>
      <c r="E82" s="130">
        <f>SUM(F82:J82)</f>
        <v>456794137.58</v>
      </c>
      <c r="F82" s="130">
        <f aca="true" t="shared" si="13" ref="F82:M82">SUM(F84,F115+F175,F191,F202,F203,F212)</f>
        <v>194616679</v>
      </c>
      <c r="G82" s="130">
        <f t="shared" si="13"/>
        <v>38875400</v>
      </c>
      <c r="H82" s="130">
        <f t="shared" si="13"/>
        <v>0</v>
      </c>
      <c r="I82" s="130">
        <f t="shared" si="13"/>
        <v>0</v>
      </c>
      <c r="J82" s="130">
        <f t="shared" si="13"/>
        <v>223302058.57999998</v>
      </c>
      <c r="K82" s="130">
        <f t="shared" si="13"/>
        <v>382580693.70000005</v>
      </c>
      <c r="L82" s="130">
        <f t="shared" si="13"/>
        <v>382580693.70000005</v>
      </c>
      <c r="M82" s="228">
        <f t="shared" si="13"/>
        <v>0</v>
      </c>
      <c r="O82" s="116"/>
    </row>
    <row r="83" spans="1:15" ht="15">
      <c r="A83" s="92" t="s">
        <v>30</v>
      </c>
      <c r="B83" s="93"/>
      <c r="C83" s="94"/>
      <c r="D83" s="95"/>
      <c r="E83" s="96"/>
      <c r="F83" s="97"/>
      <c r="G83" s="97"/>
      <c r="H83" s="97"/>
      <c r="I83" s="97"/>
      <c r="J83" s="97"/>
      <c r="K83" s="197"/>
      <c r="L83" s="197"/>
      <c r="M83" s="229"/>
      <c r="O83" s="116"/>
    </row>
    <row r="84" spans="1:15" ht="15">
      <c r="A84" s="80" t="s">
        <v>95</v>
      </c>
      <c r="B84" s="58" t="s">
        <v>96</v>
      </c>
      <c r="C84" s="21" t="s">
        <v>25</v>
      </c>
      <c r="D84" s="21"/>
      <c r="E84" s="131">
        <f>SUM(F84:J84)</f>
        <v>296533679.12</v>
      </c>
      <c r="F84" s="131">
        <f aca="true" t="shared" si="14" ref="F84:M84">SUM(F86,F90,F99,F103,F112)</f>
        <v>184359000</v>
      </c>
      <c r="G84" s="131">
        <f t="shared" si="14"/>
        <v>0</v>
      </c>
      <c r="H84" s="131">
        <f t="shared" si="14"/>
        <v>0</v>
      </c>
      <c r="I84" s="131">
        <f t="shared" si="14"/>
        <v>0</v>
      </c>
      <c r="J84" s="131">
        <f t="shared" si="14"/>
        <v>112174679.12</v>
      </c>
      <c r="K84" s="131">
        <f t="shared" si="14"/>
        <v>296524233.41</v>
      </c>
      <c r="L84" s="131">
        <f t="shared" si="14"/>
        <v>296524233.41</v>
      </c>
      <c r="M84" s="230">
        <f t="shared" si="14"/>
        <v>0</v>
      </c>
      <c r="O84" s="116"/>
    </row>
    <row r="85" spans="1:15" ht="15">
      <c r="A85" s="69" t="s">
        <v>30</v>
      </c>
      <c r="B85" s="53"/>
      <c r="C85" s="14"/>
      <c r="D85" s="14"/>
      <c r="E85" s="45"/>
      <c r="F85" s="41"/>
      <c r="G85" s="41"/>
      <c r="H85" s="41"/>
      <c r="I85" s="41"/>
      <c r="J85" s="41"/>
      <c r="K85" s="166"/>
      <c r="L85" s="166"/>
      <c r="M85" s="231"/>
      <c r="O85" s="116"/>
    </row>
    <row r="86" spans="1:15" ht="18" customHeight="1">
      <c r="A86" s="68" t="s">
        <v>476</v>
      </c>
      <c r="B86" s="52" t="s">
        <v>97</v>
      </c>
      <c r="C86" s="13" t="s">
        <v>98</v>
      </c>
      <c r="D86" s="13"/>
      <c r="E86" s="123">
        <f>SUM(F86:J86)</f>
        <v>228128035.07999998</v>
      </c>
      <c r="F86" s="123">
        <f aca="true" t="shared" si="15" ref="F86:M86">SUM(F87:F88)</f>
        <v>142869000</v>
      </c>
      <c r="G86" s="123">
        <f t="shared" si="15"/>
        <v>0</v>
      </c>
      <c r="H86" s="123">
        <f t="shared" si="15"/>
        <v>0</v>
      </c>
      <c r="I86" s="123">
        <f t="shared" si="15"/>
        <v>0</v>
      </c>
      <c r="J86" s="123">
        <f t="shared" si="15"/>
        <v>85259035.08</v>
      </c>
      <c r="K86" s="123">
        <f t="shared" si="15"/>
        <v>228128035.08</v>
      </c>
      <c r="L86" s="123">
        <f t="shared" si="15"/>
        <v>228128035.08</v>
      </c>
      <c r="M86" s="232">
        <f t="shared" si="15"/>
        <v>0</v>
      </c>
      <c r="O86" s="116"/>
    </row>
    <row r="87" spans="1:15" ht="15" customHeight="1">
      <c r="A87" s="69" t="s">
        <v>327</v>
      </c>
      <c r="B87" s="53" t="s">
        <v>99</v>
      </c>
      <c r="C87" s="14" t="s">
        <v>98</v>
      </c>
      <c r="D87" s="14" t="s">
        <v>100</v>
      </c>
      <c r="E87" s="141">
        <f>SUM(F87:J87)</f>
        <v>227457030.07999998</v>
      </c>
      <c r="F87" s="124">
        <v>142633500</v>
      </c>
      <c r="G87" s="124"/>
      <c r="H87" s="124"/>
      <c r="I87" s="121"/>
      <c r="J87" s="121">
        <v>84823530.08</v>
      </c>
      <c r="K87" s="166">
        <f>ROUND(E87-G87-H87,2)</f>
        <v>227457030.08</v>
      </c>
      <c r="L87" s="166">
        <f>ROUND(E87-G87-H87,2)</f>
        <v>227457030.08</v>
      </c>
      <c r="M87" s="233"/>
      <c r="O87" s="115"/>
    </row>
    <row r="88" spans="1:15" ht="24">
      <c r="A88" s="69" t="s">
        <v>321</v>
      </c>
      <c r="B88" s="53" t="s">
        <v>101</v>
      </c>
      <c r="C88" s="14" t="s">
        <v>98</v>
      </c>
      <c r="D88" s="14" t="s">
        <v>102</v>
      </c>
      <c r="E88" s="141">
        <f>SUM(F88:J88)</f>
        <v>671005</v>
      </c>
      <c r="F88" s="124">
        <v>235500</v>
      </c>
      <c r="G88" s="124"/>
      <c r="H88" s="124"/>
      <c r="I88" s="121"/>
      <c r="J88" s="121">
        <v>435505</v>
      </c>
      <c r="K88" s="127">
        <v>671005</v>
      </c>
      <c r="L88" s="127">
        <v>671005</v>
      </c>
      <c r="M88" s="233"/>
      <c r="O88" s="115"/>
    </row>
    <row r="89" spans="1:15" ht="12.75" customHeight="1">
      <c r="A89" s="69" t="s">
        <v>30</v>
      </c>
      <c r="B89" s="53"/>
      <c r="C89" s="14"/>
      <c r="D89" s="14"/>
      <c r="E89" s="39"/>
      <c r="F89" s="41"/>
      <c r="G89" s="41"/>
      <c r="H89" s="41"/>
      <c r="I89" s="41"/>
      <c r="J89" s="41"/>
      <c r="K89" s="166"/>
      <c r="L89" s="166"/>
      <c r="M89" s="234"/>
      <c r="O89" s="116"/>
    </row>
    <row r="90" spans="1:15" ht="24">
      <c r="A90" s="68" t="s">
        <v>326</v>
      </c>
      <c r="B90" s="52" t="s">
        <v>103</v>
      </c>
      <c r="C90" s="13" t="s">
        <v>104</v>
      </c>
      <c r="D90" s="13"/>
      <c r="E90" s="123">
        <f>SUM(F90:J90)</f>
        <v>1265000</v>
      </c>
      <c r="F90" s="123">
        <f aca="true" t="shared" si="16" ref="F90:M90">SUM(F92:F98)</f>
        <v>0</v>
      </c>
      <c r="G90" s="123">
        <f t="shared" si="16"/>
        <v>0</v>
      </c>
      <c r="H90" s="123">
        <f t="shared" si="16"/>
        <v>0</v>
      </c>
      <c r="I90" s="123">
        <f t="shared" si="16"/>
        <v>0</v>
      </c>
      <c r="J90" s="123">
        <f t="shared" si="16"/>
        <v>1265000</v>
      </c>
      <c r="K90" s="123">
        <f t="shared" si="16"/>
        <v>1255554.29</v>
      </c>
      <c r="L90" s="123">
        <f t="shared" si="16"/>
        <v>1255554.29</v>
      </c>
      <c r="M90" s="232">
        <f t="shared" si="16"/>
        <v>0</v>
      </c>
      <c r="O90" s="116"/>
    </row>
    <row r="91" spans="1:15" ht="12" customHeight="1">
      <c r="A91" s="70" t="s">
        <v>300</v>
      </c>
      <c r="B91" s="27"/>
      <c r="C91" s="22"/>
      <c r="D91" s="15"/>
      <c r="E91" s="46"/>
      <c r="F91" s="41"/>
      <c r="G91" s="41"/>
      <c r="H91" s="41"/>
      <c r="I91" s="41"/>
      <c r="J91" s="41"/>
      <c r="K91" s="166"/>
      <c r="L91" s="166"/>
      <c r="M91" s="235"/>
      <c r="O91" s="115"/>
    </row>
    <row r="92" spans="1:15" ht="15">
      <c r="A92" s="72" t="s">
        <v>325</v>
      </c>
      <c r="B92" s="53" t="s">
        <v>105</v>
      </c>
      <c r="C92" s="14" t="s">
        <v>104</v>
      </c>
      <c r="D92" s="14" t="s">
        <v>106</v>
      </c>
      <c r="E92" s="141">
        <f aca="true" t="shared" si="17" ref="E92:E99">SUM(F92:J92)</f>
        <v>150000</v>
      </c>
      <c r="F92" s="124"/>
      <c r="G92" s="124"/>
      <c r="H92" s="124"/>
      <c r="I92" s="121"/>
      <c r="J92" s="121">
        <v>150000</v>
      </c>
      <c r="K92" s="127">
        <v>150000</v>
      </c>
      <c r="L92" s="127">
        <v>150000</v>
      </c>
      <c r="M92" s="233"/>
      <c r="O92" s="115"/>
    </row>
    <row r="93" spans="1:15" ht="24">
      <c r="A93" s="72" t="s">
        <v>324</v>
      </c>
      <c r="B93" s="53" t="s">
        <v>107</v>
      </c>
      <c r="C93" s="14" t="s">
        <v>104</v>
      </c>
      <c r="D93" s="14" t="s">
        <v>108</v>
      </c>
      <c r="E93" s="141">
        <f t="shared" si="17"/>
        <v>0</v>
      </c>
      <c r="F93" s="124"/>
      <c r="G93" s="124"/>
      <c r="H93" s="124"/>
      <c r="I93" s="121"/>
      <c r="J93" s="121"/>
      <c r="K93" s="127"/>
      <c r="L93" s="127"/>
      <c r="M93" s="233"/>
      <c r="O93" s="115"/>
    </row>
    <row r="94" spans="1:15" ht="15">
      <c r="A94" s="72" t="s">
        <v>337</v>
      </c>
      <c r="B94" s="53" t="s">
        <v>109</v>
      </c>
      <c r="C94" s="14" t="s">
        <v>104</v>
      </c>
      <c r="D94" s="14" t="s">
        <v>144</v>
      </c>
      <c r="E94" s="141">
        <f t="shared" si="17"/>
        <v>0</v>
      </c>
      <c r="F94" s="165"/>
      <c r="G94" s="165"/>
      <c r="H94" s="165"/>
      <c r="I94" s="121"/>
      <c r="J94" s="121"/>
      <c r="K94" s="127"/>
      <c r="L94" s="127"/>
      <c r="M94" s="233"/>
      <c r="O94" s="115"/>
    </row>
    <row r="95" spans="1:15" ht="15" customHeight="1">
      <c r="A95" s="72" t="s">
        <v>323</v>
      </c>
      <c r="B95" s="53" t="s">
        <v>111</v>
      </c>
      <c r="C95" s="14" t="s">
        <v>104</v>
      </c>
      <c r="D95" s="14" t="s">
        <v>110</v>
      </c>
      <c r="E95" s="141">
        <f t="shared" si="17"/>
        <v>0</v>
      </c>
      <c r="F95" s="124"/>
      <c r="G95" s="124"/>
      <c r="H95" s="124"/>
      <c r="I95" s="121"/>
      <c r="J95" s="121"/>
      <c r="K95" s="127"/>
      <c r="L95" s="127"/>
      <c r="M95" s="233"/>
      <c r="O95" s="115"/>
    </row>
    <row r="96" spans="1:15" ht="15">
      <c r="A96" s="72" t="s">
        <v>322</v>
      </c>
      <c r="B96" s="53" t="s">
        <v>113</v>
      </c>
      <c r="C96" s="14" t="s">
        <v>104</v>
      </c>
      <c r="D96" s="14" t="s">
        <v>112</v>
      </c>
      <c r="E96" s="141">
        <f t="shared" si="17"/>
        <v>1100000</v>
      </c>
      <c r="F96" s="124"/>
      <c r="G96" s="124"/>
      <c r="H96" s="124"/>
      <c r="I96" s="121"/>
      <c r="J96" s="121">
        <v>1100000</v>
      </c>
      <c r="K96" s="127">
        <v>1100000</v>
      </c>
      <c r="L96" s="127">
        <v>1100000</v>
      </c>
      <c r="M96" s="233"/>
      <c r="O96" s="115"/>
    </row>
    <row r="97" spans="1:15" ht="24">
      <c r="A97" s="72" t="s">
        <v>321</v>
      </c>
      <c r="B97" s="53" t="s">
        <v>114</v>
      </c>
      <c r="C97" s="14" t="s">
        <v>104</v>
      </c>
      <c r="D97" s="14" t="s">
        <v>102</v>
      </c>
      <c r="E97" s="141">
        <f t="shared" si="17"/>
        <v>15000</v>
      </c>
      <c r="F97" s="124"/>
      <c r="G97" s="124"/>
      <c r="H97" s="124"/>
      <c r="I97" s="121"/>
      <c r="J97" s="121">
        <v>15000</v>
      </c>
      <c r="K97" s="127">
        <v>5554.29</v>
      </c>
      <c r="L97" s="127">
        <v>5554.29</v>
      </c>
      <c r="M97" s="233"/>
      <c r="O97" s="115"/>
    </row>
    <row r="98" spans="1:15" ht="24">
      <c r="A98" s="72" t="s">
        <v>320</v>
      </c>
      <c r="B98" s="53" t="s">
        <v>418</v>
      </c>
      <c r="C98" s="14" t="s">
        <v>104</v>
      </c>
      <c r="D98" s="14" t="s">
        <v>115</v>
      </c>
      <c r="E98" s="141">
        <f t="shared" si="17"/>
        <v>0</v>
      </c>
      <c r="F98" s="124"/>
      <c r="G98" s="124"/>
      <c r="H98" s="124"/>
      <c r="I98" s="121"/>
      <c r="J98" s="121"/>
      <c r="K98" s="127"/>
      <c r="L98" s="127"/>
      <c r="M98" s="233"/>
      <c r="O98" s="116"/>
    </row>
    <row r="99" spans="1:15" ht="15" customHeight="1">
      <c r="A99" s="68" t="s">
        <v>319</v>
      </c>
      <c r="B99" s="52" t="s">
        <v>116</v>
      </c>
      <c r="C99" s="13" t="s">
        <v>117</v>
      </c>
      <c r="D99" s="13"/>
      <c r="E99" s="123">
        <f t="shared" si="17"/>
        <v>120000</v>
      </c>
      <c r="F99" s="123">
        <f aca="true" t="shared" si="18" ref="F99:M99">SUM(F101:F102)</f>
        <v>0</v>
      </c>
      <c r="G99" s="123">
        <f t="shared" si="18"/>
        <v>0</v>
      </c>
      <c r="H99" s="123">
        <f t="shared" si="18"/>
        <v>0</v>
      </c>
      <c r="I99" s="123">
        <f t="shared" si="18"/>
        <v>0</v>
      </c>
      <c r="J99" s="123">
        <f t="shared" si="18"/>
        <v>120000</v>
      </c>
      <c r="K99" s="123">
        <f t="shared" si="18"/>
        <v>120000</v>
      </c>
      <c r="L99" s="123">
        <f t="shared" si="18"/>
        <v>120000</v>
      </c>
      <c r="M99" s="232">
        <f t="shared" si="18"/>
        <v>0</v>
      </c>
      <c r="O99" s="116"/>
    </row>
    <row r="100" spans="1:15" ht="13.5" customHeight="1">
      <c r="A100" s="70" t="s">
        <v>300</v>
      </c>
      <c r="B100" s="27"/>
      <c r="C100" s="22"/>
      <c r="D100" s="15"/>
      <c r="E100" s="46"/>
      <c r="F100" s="41"/>
      <c r="G100" s="41"/>
      <c r="H100" s="41"/>
      <c r="I100" s="41"/>
      <c r="J100" s="41"/>
      <c r="K100" s="166"/>
      <c r="L100" s="166"/>
      <c r="M100" s="235"/>
      <c r="O100" s="116"/>
    </row>
    <row r="101" spans="1:15" ht="15">
      <c r="A101" s="69" t="s">
        <v>318</v>
      </c>
      <c r="B101" s="53" t="s">
        <v>118</v>
      </c>
      <c r="C101" s="14" t="s">
        <v>117</v>
      </c>
      <c r="D101" s="14" t="s">
        <v>112</v>
      </c>
      <c r="E101" s="141">
        <f>SUM(F101:J101)</f>
        <v>120000</v>
      </c>
      <c r="F101" s="124"/>
      <c r="G101" s="124"/>
      <c r="H101" s="124"/>
      <c r="I101" s="121"/>
      <c r="J101" s="121">
        <v>120000</v>
      </c>
      <c r="K101" s="127">
        <v>120000</v>
      </c>
      <c r="L101" s="127">
        <v>120000</v>
      </c>
      <c r="M101" s="233"/>
      <c r="O101" s="115"/>
    </row>
    <row r="102" spans="1:15" ht="15">
      <c r="A102" s="69" t="s">
        <v>317</v>
      </c>
      <c r="B102" s="53" t="s">
        <v>119</v>
      </c>
      <c r="C102" s="14" t="s">
        <v>117</v>
      </c>
      <c r="D102" s="14" t="s">
        <v>120</v>
      </c>
      <c r="E102" s="141">
        <f>SUM(F102:J102)</f>
        <v>0</v>
      </c>
      <c r="F102" s="124"/>
      <c r="G102" s="124"/>
      <c r="H102" s="124"/>
      <c r="I102" s="121"/>
      <c r="J102" s="121"/>
      <c r="K102" s="127"/>
      <c r="L102" s="127"/>
      <c r="M102" s="233"/>
      <c r="O102" s="115"/>
    </row>
    <row r="103" spans="1:15" ht="24">
      <c r="A103" s="68" t="s">
        <v>316</v>
      </c>
      <c r="B103" s="52" t="s">
        <v>121</v>
      </c>
      <c r="C103" s="13" t="s">
        <v>122</v>
      </c>
      <c r="D103" s="13"/>
      <c r="E103" s="123">
        <f>SUM(F103:J103)</f>
        <v>67020644.04</v>
      </c>
      <c r="F103" s="123">
        <f aca="true" t="shared" si="19" ref="F103:M103">SUM(F105:F111)</f>
        <v>41490000</v>
      </c>
      <c r="G103" s="123">
        <f t="shared" si="19"/>
        <v>0</v>
      </c>
      <c r="H103" s="123">
        <f t="shared" si="19"/>
        <v>0</v>
      </c>
      <c r="I103" s="123">
        <f t="shared" si="19"/>
        <v>0</v>
      </c>
      <c r="J103" s="123">
        <f t="shared" si="19"/>
        <v>25530644.04</v>
      </c>
      <c r="K103" s="123">
        <f t="shared" si="19"/>
        <v>67020644.04</v>
      </c>
      <c r="L103" s="133">
        <f t="shared" si="19"/>
        <v>67020644.04</v>
      </c>
      <c r="M103" s="232">
        <f t="shared" si="19"/>
        <v>0</v>
      </c>
      <c r="O103" s="116"/>
    </row>
    <row r="104" spans="1:15" ht="12.75" customHeight="1">
      <c r="A104" s="70" t="s">
        <v>300</v>
      </c>
      <c r="B104" s="27"/>
      <c r="C104" s="22"/>
      <c r="D104" s="15"/>
      <c r="E104" s="46"/>
      <c r="F104" s="41"/>
      <c r="G104" s="41"/>
      <c r="H104" s="41"/>
      <c r="I104" s="41"/>
      <c r="J104" s="41"/>
      <c r="K104" s="199"/>
      <c r="L104" s="199"/>
      <c r="M104" s="235"/>
      <c r="O104" s="116"/>
    </row>
    <row r="105" spans="1:15" ht="15">
      <c r="A105" s="69" t="s">
        <v>315</v>
      </c>
      <c r="B105" s="53" t="s">
        <v>123</v>
      </c>
      <c r="C105" s="14" t="s">
        <v>122</v>
      </c>
      <c r="D105" s="14" t="s">
        <v>124</v>
      </c>
      <c r="E105" s="141">
        <f aca="true" t="shared" si="20" ref="E105:E115">SUM(F105:J105)</f>
        <v>67020644.04</v>
      </c>
      <c r="F105" s="124">
        <v>41490000</v>
      </c>
      <c r="G105" s="124"/>
      <c r="H105" s="124"/>
      <c r="I105" s="121"/>
      <c r="J105" s="121">
        <v>25530644.04</v>
      </c>
      <c r="K105" s="273">
        <v>67020644.04</v>
      </c>
      <c r="L105" s="273">
        <v>67020644.04</v>
      </c>
      <c r="M105" s="233"/>
      <c r="O105" s="115"/>
    </row>
    <row r="106" spans="1:15" ht="15" customHeight="1">
      <c r="A106" s="69" t="s">
        <v>314</v>
      </c>
      <c r="B106" s="53" t="s">
        <v>125</v>
      </c>
      <c r="C106" s="14" t="s">
        <v>122</v>
      </c>
      <c r="D106" s="14" t="s">
        <v>112</v>
      </c>
      <c r="E106" s="141">
        <f t="shared" si="20"/>
        <v>0</v>
      </c>
      <c r="F106" s="124"/>
      <c r="G106" s="124"/>
      <c r="H106" s="124"/>
      <c r="I106" s="121"/>
      <c r="J106" s="121"/>
      <c r="K106" s="273"/>
      <c r="L106" s="273"/>
      <c r="M106" s="233"/>
      <c r="O106" s="115"/>
    </row>
    <row r="107" spans="1:15" ht="27" customHeight="1">
      <c r="A107" s="69" t="s">
        <v>480</v>
      </c>
      <c r="B107" s="53" t="s">
        <v>126</v>
      </c>
      <c r="C107" s="14" t="s">
        <v>122</v>
      </c>
      <c r="D107" s="14" t="s">
        <v>479</v>
      </c>
      <c r="E107" s="141">
        <f t="shared" si="20"/>
        <v>0</v>
      </c>
      <c r="F107" s="124"/>
      <c r="G107" s="124"/>
      <c r="H107" s="124"/>
      <c r="I107" s="121"/>
      <c r="J107" s="121"/>
      <c r="K107" s="273"/>
      <c r="L107" s="273"/>
      <c r="M107" s="233"/>
      <c r="O107" s="115"/>
    </row>
    <row r="108" spans="1:15" ht="17.25" customHeight="1">
      <c r="A108" s="69" t="s">
        <v>313</v>
      </c>
      <c r="B108" s="53" t="s">
        <v>127</v>
      </c>
      <c r="C108" s="14" t="s">
        <v>122</v>
      </c>
      <c r="D108" s="14" t="s">
        <v>102</v>
      </c>
      <c r="E108" s="141">
        <f t="shared" si="20"/>
        <v>0</v>
      </c>
      <c r="F108" s="124"/>
      <c r="G108" s="124"/>
      <c r="H108" s="124"/>
      <c r="I108" s="121"/>
      <c r="J108" s="121"/>
      <c r="K108" s="273"/>
      <c r="L108" s="273"/>
      <c r="M108" s="233"/>
      <c r="O108" s="115"/>
    </row>
    <row r="109" spans="1:15" ht="24">
      <c r="A109" s="72" t="s">
        <v>312</v>
      </c>
      <c r="B109" s="53" t="s">
        <v>129</v>
      </c>
      <c r="C109" s="14" t="s">
        <v>122</v>
      </c>
      <c r="D109" s="14" t="s">
        <v>128</v>
      </c>
      <c r="E109" s="141">
        <f t="shared" si="20"/>
        <v>0</v>
      </c>
      <c r="F109" s="124"/>
      <c r="G109" s="124"/>
      <c r="H109" s="124"/>
      <c r="I109" s="121"/>
      <c r="J109" s="121"/>
      <c r="K109" s="273"/>
      <c r="L109" s="273"/>
      <c r="M109" s="233"/>
      <c r="O109" s="115"/>
    </row>
    <row r="110" spans="1:15" ht="24">
      <c r="A110" s="72" t="s">
        <v>311</v>
      </c>
      <c r="B110" s="53" t="s">
        <v>131</v>
      </c>
      <c r="C110" s="14" t="s">
        <v>122</v>
      </c>
      <c r="D110" s="14" t="s">
        <v>130</v>
      </c>
      <c r="E110" s="141">
        <f t="shared" si="20"/>
        <v>0</v>
      </c>
      <c r="F110" s="124"/>
      <c r="G110" s="124"/>
      <c r="H110" s="124"/>
      <c r="I110" s="121"/>
      <c r="J110" s="121"/>
      <c r="K110" s="273"/>
      <c r="L110" s="273"/>
      <c r="M110" s="233"/>
      <c r="O110" s="115"/>
    </row>
    <row r="111" spans="1:15" ht="24">
      <c r="A111" s="72" t="s">
        <v>311</v>
      </c>
      <c r="B111" s="53" t="s">
        <v>481</v>
      </c>
      <c r="C111" s="14" t="s">
        <v>122</v>
      </c>
      <c r="D111" s="14" t="s">
        <v>132</v>
      </c>
      <c r="E111" s="141">
        <f t="shared" si="20"/>
        <v>0</v>
      </c>
      <c r="F111" s="124"/>
      <c r="G111" s="124"/>
      <c r="H111" s="124"/>
      <c r="I111" s="121"/>
      <c r="J111" s="121"/>
      <c r="K111" s="273"/>
      <c r="L111" s="273"/>
      <c r="M111" s="233"/>
      <c r="O111" s="115"/>
    </row>
    <row r="112" spans="1:15" ht="15" customHeight="1">
      <c r="A112" s="68" t="s">
        <v>302</v>
      </c>
      <c r="B112" s="52" t="s">
        <v>133</v>
      </c>
      <c r="C112" s="13" t="s">
        <v>134</v>
      </c>
      <c r="D112" s="13" t="s">
        <v>124</v>
      </c>
      <c r="E112" s="123">
        <f t="shared" si="20"/>
        <v>0</v>
      </c>
      <c r="F112" s="124"/>
      <c r="G112" s="124"/>
      <c r="H112" s="185"/>
      <c r="I112" s="123">
        <f>SUM(I113:I114)</f>
        <v>0</v>
      </c>
      <c r="J112" s="123">
        <f>SUM(J113:J114)</f>
        <v>0</v>
      </c>
      <c r="K112" s="133">
        <f>SUM(K113:K114)</f>
        <v>0</v>
      </c>
      <c r="L112" s="133">
        <f>SUM(L113:L114)</f>
        <v>0</v>
      </c>
      <c r="M112" s="232">
        <f>SUM(M113:M114)</f>
        <v>0</v>
      </c>
      <c r="O112" s="115"/>
    </row>
    <row r="113" spans="1:15" ht="15">
      <c r="A113" s="69" t="s">
        <v>310</v>
      </c>
      <c r="B113" s="53" t="s">
        <v>135</v>
      </c>
      <c r="C113" s="14" t="s">
        <v>134</v>
      </c>
      <c r="D113" s="14"/>
      <c r="E113" s="141">
        <f t="shared" si="20"/>
        <v>0</v>
      </c>
      <c r="F113" s="121"/>
      <c r="G113" s="121"/>
      <c r="H113" s="121"/>
      <c r="I113" s="121"/>
      <c r="J113" s="121"/>
      <c r="K113" s="273"/>
      <c r="L113" s="273"/>
      <c r="M113" s="233"/>
      <c r="O113" s="116"/>
    </row>
    <row r="114" spans="1:15" ht="15">
      <c r="A114" s="69" t="s">
        <v>336</v>
      </c>
      <c r="B114" s="53" t="s">
        <v>136</v>
      </c>
      <c r="C114" s="14" t="s">
        <v>134</v>
      </c>
      <c r="D114" s="14"/>
      <c r="E114" s="141">
        <f t="shared" si="20"/>
        <v>0</v>
      </c>
      <c r="F114" s="86"/>
      <c r="G114" s="86"/>
      <c r="H114" s="86"/>
      <c r="I114" s="86"/>
      <c r="J114" s="86"/>
      <c r="K114" s="273"/>
      <c r="L114" s="273"/>
      <c r="M114" s="236"/>
      <c r="O114" s="116"/>
    </row>
    <row r="115" spans="1:15" ht="15">
      <c r="A115" s="81" t="s">
        <v>409</v>
      </c>
      <c r="B115" s="59" t="s">
        <v>137</v>
      </c>
      <c r="C115" s="23" t="s">
        <v>25</v>
      </c>
      <c r="D115" s="23"/>
      <c r="E115" s="132">
        <f t="shared" si="20"/>
        <v>111333031.96</v>
      </c>
      <c r="F115" s="132">
        <f aca="true" t="shared" si="21" ref="F115:M115">SUM(F117,F119,F132,F141,F168,F173)</f>
        <v>9269262</v>
      </c>
      <c r="G115" s="132">
        <f t="shared" si="21"/>
        <v>0</v>
      </c>
      <c r="H115" s="132">
        <f t="shared" si="21"/>
        <v>0</v>
      </c>
      <c r="I115" s="132">
        <f t="shared" si="21"/>
        <v>0</v>
      </c>
      <c r="J115" s="132">
        <f t="shared" si="21"/>
        <v>102063769.96</v>
      </c>
      <c r="K115" s="201">
        <f t="shared" si="21"/>
        <v>76003454.56</v>
      </c>
      <c r="L115" s="201">
        <f t="shared" si="21"/>
        <v>76003454.56</v>
      </c>
      <c r="M115" s="237">
        <f t="shared" si="21"/>
        <v>0</v>
      </c>
      <c r="O115" s="116"/>
    </row>
    <row r="116" spans="1:15" ht="11.25" customHeight="1">
      <c r="A116" s="69" t="s">
        <v>30</v>
      </c>
      <c r="B116" s="53"/>
      <c r="C116" s="14"/>
      <c r="D116" s="14"/>
      <c r="E116" s="45"/>
      <c r="F116" s="41"/>
      <c r="G116" s="41"/>
      <c r="H116" s="41"/>
      <c r="I116" s="41"/>
      <c r="J116" s="41"/>
      <c r="K116" s="199"/>
      <c r="L116" s="199"/>
      <c r="M116" s="231"/>
      <c r="O116" s="116"/>
    </row>
    <row r="117" spans="1:15" ht="15" customHeight="1">
      <c r="A117" s="68" t="s">
        <v>309</v>
      </c>
      <c r="B117" s="52" t="s">
        <v>138</v>
      </c>
      <c r="C117" s="13" t="s">
        <v>139</v>
      </c>
      <c r="D117" s="13"/>
      <c r="E117" s="123">
        <f>SUM(F117:J117)</f>
        <v>0</v>
      </c>
      <c r="F117" s="123">
        <f aca="true" t="shared" si="22" ref="F117:M117">SUM(F118)</f>
        <v>0</v>
      </c>
      <c r="G117" s="123">
        <f t="shared" si="22"/>
        <v>0</v>
      </c>
      <c r="H117" s="123">
        <f t="shared" si="22"/>
        <v>0</v>
      </c>
      <c r="I117" s="123">
        <f t="shared" si="22"/>
        <v>0</v>
      </c>
      <c r="J117" s="123">
        <f t="shared" si="22"/>
        <v>0</v>
      </c>
      <c r="K117" s="133">
        <f t="shared" si="22"/>
        <v>0</v>
      </c>
      <c r="L117" s="133">
        <f t="shared" si="22"/>
        <v>0</v>
      </c>
      <c r="M117" s="232">
        <f t="shared" si="22"/>
        <v>0</v>
      </c>
      <c r="O117" s="116"/>
    </row>
    <row r="118" spans="1:15" ht="17.25" customHeight="1">
      <c r="A118" s="72" t="s">
        <v>301</v>
      </c>
      <c r="B118" s="27" t="s">
        <v>140</v>
      </c>
      <c r="C118" s="24" t="s">
        <v>139</v>
      </c>
      <c r="D118" s="22" t="s">
        <v>112</v>
      </c>
      <c r="E118" s="142">
        <f>SUM(F118:J118)</f>
        <v>0</v>
      </c>
      <c r="F118" s="124"/>
      <c r="G118" s="124"/>
      <c r="H118" s="124"/>
      <c r="I118" s="121"/>
      <c r="J118" s="121"/>
      <c r="K118" s="273"/>
      <c r="L118" s="273"/>
      <c r="M118" s="238"/>
      <c r="O118" s="115"/>
    </row>
    <row r="119" spans="1:15" ht="24" customHeight="1">
      <c r="A119" s="68" t="s">
        <v>308</v>
      </c>
      <c r="B119" s="60" t="s">
        <v>141</v>
      </c>
      <c r="C119" s="25" t="s">
        <v>142</v>
      </c>
      <c r="D119" s="26"/>
      <c r="E119" s="133">
        <f>SUM(F119:J119)</f>
        <v>0</v>
      </c>
      <c r="F119" s="133">
        <f aca="true" t="shared" si="23" ref="F119:M119">SUM(F121:F131)</f>
        <v>0</v>
      </c>
      <c r="G119" s="133">
        <f t="shared" si="23"/>
        <v>0</v>
      </c>
      <c r="H119" s="133">
        <f t="shared" si="23"/>
        <v>0</v>
      </c>
      <c r="I119" s="133">
        <f t="shared" si="23"/>
        <v>0</v>
      </c>
      <c r="J119" s="133">
        <f t="shared" si="23"/>
        <v>0</v>
      </c>
      <c r="K119" s="133">
        <f t="shared" si="23"/>
        <v>0</v>
      </c>
      <c r="L119" s="133">
        <f t="shared" si="23"/>
        <v>0</v>
      </c>
      <c r="M119" s="232">
        <f t="shared" si="23"/>
        <v>0</v>
      </c>
      <c r="O119" s="116"/>
    </row>
    <row r="120" spans="1:15" ht="12" customHeight="1">
      <c r="A120" s="70" t="s">
        <v>300</v>
      </c>
      <c r="B120" s="27"/>
      <c r="C120" s="22"/>
      <c r="D120" s="15"/>
      <c r="E120" s="46"/>
      <c r="F120" s="41"/>
      <c r="G120" s="41"/>
      <c r="H120" s="41"/>
      <c r="I120" s="41"/>
      <c r="J120" s="41"/>
      <c r="K120" s="199"/>
      <c r="L120" s="199"/>
      <c r="M120" s="235"/>
      <c r="O120" s="116"/>
    </row>
    <row r="121" spans="1:15" ht="15">
      <c r="A121" s="72" t="s">
        <v>337</v>
      </c>
      <c r="B121" s="27" t="s">
        <v>143</v>
      </c>
      <c r="C121" s="24" t="s">
        <v>142</v>
      </c>
      <c r="D121" s="15" t="s">
        <v>144</v>
      </c>
      <c r="E121" s="142">
        <f aca="true" t="shared" si="24" ref="E121:E132">SUM(F121:J121)</f>
        <v>0</v>
      </c>
      <c r="F121" s="124"/>
      <c r="G121" s="124"/>
      <c r="H121" s="124"/>
      <c r="I121" s="121"/>
      <c r="J121" s="121"/>
      <c r="K121" s="273"/>
      <c r="L121" s="273"/>
      <c r="M121" s="238"/>
      <c r="O121" s="115"/>
    </row>
    <row r="122" spans="1:15" ht="15">
      <c r="A122" s="72" t="s">
        <v>338</v>
      </c>
      <c r="B122" s="27" t="s">
        <v>145</v>
      </c>
      <c r="C122" s="24" t="s">
        <v>142</v>
      </c>
      <c r="D122" s="22" t="s">
        <v>146</v>
      </c>
      <c r="E122" s="142">
        <f t="shared" si="24"/>
        <v>0</v>
      </c>
      <c r="F122" s="124"/>
      <c r="G122" s="124"/>
      <c r="H122" s="124"/>
      <c r="I122" s="121"/>
      <c r="J122" s="121"/>
      <c r="K122" s="273"/>
      <c r="L122" s="273"/>
      <c r="M122" s="238"/>
      <c r="O122" s="115"/>
    </row>
    <row r="123" spans="1:15" ht="15">
      <c r="A123" s="72" t="s">
        <v>339</v>
      </c>
      <c r="B123" s="27" t="s">
        <v>147</v>
      </c>
      <c r="C123" s="24" t="s">
        <v>142</v>
      </c>
      <c r="D123" s="22" t="s">
        <v>148</v>
      </c>
      <c r="E123" s="142">
        <f t="shared" si="24"/>
        <v>0</v>
      </c>
      <c r="F123" s="124"/>
      <c r="G123" s="124"/>
      <c r="H123" s="124"/>
      <c r="I123" s="121"/>
      <c r="J123" s="121"/>
      <c r="K123" s="273"/>
      <c r="L123" s="273"/>
      <c r="M123" s="238"/>
      <c r="O123" s="115"/>
    </row>
    <row r="124" spans="1:15" ht="15">
      <c r="A124" s="72" t="s">
        <v>322</v>
      </c>
      <c r="B124" s="27" t="s">
        <v>149</v>
      </c>
      <c r="C124" s="24" t="s">
        <v>142</v>
      </c>
      <c r="D124" s="22" t="s">
        <v>112</v>
      </c>
      <c r="E124" s="142">
        <f t="shared" si="24"/>
        <v>0</v>
      </c>
      <c r="F124" s="124"/>
      <c r="G124" s="124"/>
      <c r="H124" s="124"/>
      <c r="I124" s="121"/>
      <c r="J124" s="121"/>
      <c r="K124" s="273"/>
      <c r="L124" s="273"/>
      <c r="M124" s="238"/>
      <c r="O124" s="115"/>
    </row>
    <row r="125" spans="1:15" ht="15" customHeight="1">
      <c r="A125" s="72" t="s">
        <v>340</v>
      </c>
      <c r="B125" s="27" t="s">
        <v>150</v>
      </c>
      <c r="C125" s="24" t="s">
        <v>142</v>
      </c>
      <c r="D125" s="22" t="s">
        <v>151</v>
      </c>
      <c r="E125" s="142">
        <f t="shared" si="24"/>
        <v>0</v>
      </c>
      <c r="F125" s="124"/>
      <c r="G125" s="124"/>
      <c r="H125" s="124"/>
      <c r="I125" s="121"/>
      <c r="J125" s="121"/>
      <c r="K125" s="273"/>
      <c r="L125" s="273"/>
      <c r="M125" s="238"/>
      <c r="O125" s="115"/>
    </row>
    <row r="126" spans="1:15" ht="15">
      <c r="A126" s="72" t="s">
        <v>341</v>
      </c>
      <c r="B126" s="27" t="s">
        <v>152</v>
      </c>
      <c r="C126" s="24" t="s">
        <v>142</v>
      </c>
      <c r="D126" s="22" t="s">
        <v>153</v>
      </c>
      <c r="E126" s="142">
        <f t="shared" si="24"/>
        <v>0</v>
      </c>
      <c r="F126" s="124"/>
      <c r="G126" s="124"/>
      <c r="H126" s="124"/>
      <c r="I126" s="121"/>
      <c r="J126" s="121"/>
      <c r="K126" s="273"/>
      <c r="L126" s="273"/>
      <c r="M126" s="238"/>
      <c r="O126" s="115"/>
    </row>
    <row r="127" spans="1:15" ht="15" customHeight="1">
      <c r="A127" s="72" t="s">
        <v>342</v>
      </c>
      <c r="B127" s="27" t="s">
        <v>154</v>
      </c>
      <c r="C127" s="24" t="s">
        <v>142</v>
      </c>
      <c r="D127" s="22" t="s">
        <v>132</v>
      </c>
      <c r="E127" s="142">
        <f t="shared" si="24"/>
        <v>0</v>
      </c>
      <c r="F127" s="124"/>
      <c r="G127" s="124"/>
      <c r="H127" s="124"/>
      <c r="I127" s="121"/>
      <c r="J127" s="121"/>
      <c r="K127" s="273"/>
      <c r="L127" s="273"/>
      <c r="M127" s="238"/>
      <c r="O127" s="115"/>
    </row>
    <row r="128" spans="1:15" ht="15">
      <c r="A128" s="72" t="s">
        <v>343</v>
      </c>
      <c r="B128" s="27" t="s">
        <v>155</v>
      </c>
      <c r="C128" s="24" t="s">
        <v>142</v>
      </c>
      <c r="D128" s="22" t="s">
        <v>156</v>
      </c>
      <c r="E128" s="142">
        <f t="shared" si="24"/>
        <v>0</v>
      </c>
      <c r="F128" s="124"/>
      <c r="G128" s="124"/>
      <c r="H128" s="124"/>
      <c r="I128" s="121"/>
      <c r="J128" s="121"/>
      <c r="K128" s="273"/>
      <c r="L128" s="273"/>
      <c r="M128" s="238"/>
      <c r="O128" s="115"/>
    </row>
    <row r="129" spans="1:15" ht="16.5" customHeight="1">
      <c r="A129" s="72" t="s">
        <v>344</v>
      </c>
      <c r="B129" s="27" t="s">
        <v>157</v>
      </c>
      <c r="C129" s="24" t="s">
        <v>142</v>
      </c>
      <c r="D129" s="22" t="s">
        <v>158</v>
      </c>
      <c r="E129" s="142">
        <f t="shared" si="24"/>
        <v>0</v>
      </c>
      <c r="F129" s="124"/>
      <c r="G129" s="124"/>
      <c r="H129" s="124"/>
      <c r="I129" s="121"/>
      <c r="J129" s="121"/>
      <c r="K129" s="273"/>
      <c r="L129" s="273"/>
      <c r="M129" s="238"/>
      <c r="O129" s="115"/>
    </row>
    <row r="130" spans="1:15" ht="24">
      <c r="A130" s="72" t="s">
        <v>345</v>
      </c>
      <c r="B130" s="27" t="s">
        <v>159</v>
      </c>
      <c r="C130" s="24" t="s">
        <v>142</v>
      </c>
      <c r="D130" s="22" t="s">
        <v>160</v>
      </c>
      <c r="E130" s="142">
        <f t="shared" si="24"/>
        <v>0</v>
      </c>
      <c r="F130" s="124"/>
      <c r="G130" s="124"/>
      <c r="H130" s="124"/>
      <c r="I130" s="121"/>
      <c r="J130" s="121"/>
      <c r="K130" s="273"/>
      <c r="L130" s="273"/>
      <c r="M130" s="238"/>
      <c r="O130" s="115"/>
    </row>
    <row r="131" spans="1:15" ht="24">
      <c r="A131" s="72" t="s">
        <v>346</v>
      </c>
      <c r="B131" s="27" t="s">
        <v>161</v>
      </c>
      <c r="C131" s="24" t="s">
        <v>142</v>
      </c>
      <c r="D131" s="20" t="s">
        <v>162</v>
      </c>
      <c r="E131" s="142">
        <f t="shared" si="24"/>
        <v>0</v>
      </c>
      <c r="F131" s="124"/>
      <c r="G131" s="124"/>
      <c r="H131" s="124"/>
      <c r="I131" s="121"/>
      <c r="J131" s="121"/>
      <c r="K131" s="273"/>
      <c r="L131" s="273"/>
      <c r="M131" s="239"/>
      <c r="O131" s="115"/>
    </row>
    <row r="132" spans="1:15" ht="24">
      <c r="A132" s="68" t="s">
        <v>307</v>
      </c>
      <c r="B132" s="52" t="s">
        <v>163</v>
      </c>
      <c r="C132" s="13" t="s">
        <v>164</v>
      </c>
      <c r="D132" s="13"/>
      <c r="E132" s="123">
        <f t="shared" si="24"/>
        <v>0</v>
      </c>
      <c r="F132" s="123">
        <f aca="true" t="shared" si="25" ref="F132:M132">SUM(F134:F140)</f>
        <v>0</v>
      </c>
      <c r="G132" s="123">
        <f t="shared" si="25"/>
        <v>0</v>
      </c>
      <c r="H132" s="123">
        <f t="shared" si="25"/>
        <v>0</v>
      </c>
      <c r="I132" s="123">
        <f t="shared" si="25"/>
        <v>0</v>
      </c>
      <c r="J132" s="123">
        <f t="shared" si="25"/>
        <v>0</v>
      </c>
      <c r="K132" s="123">
        <f t="shared" si="25"/>
        <v>0</v>
      </c>
      <c r="L132" s="133">
        <f t="shared" si="25"/>
        <v>0</v>
      </c>
      <c r="M132" s="232">
        <f t="shared" si="25"/>
        <v>0</v>
      </c>
      <c r="O132" s="116"/>
    </row>
    <row r="133" spans="1:15" ht="12" customHeight="1">
      <c r="A133" s="70" t="s">
        <v>300</v>
      </c>
      <c r="B133" s="27"/>
      <c r="C133" s="22"/>
      <c r="D133" s="15"/>
      <c r="E133" s="46"/>
      <c r="F133" s="41"/>
      <c r="G133" s="41"/>
      <c r="H133" s="41"/>
      <c r="I133" s="41"/>
      <c r="J133" s="41"/>
      <c r="K133" s="199"/>
      <c r="L133" s="199"/>
      <c r="M133" s="235"/>
      <c r="O133" s="116"/>
    </row>
    <row r="134" spans="1:15" ht="15.75" customHeight="1">
      <c r="A134" s="72" t="s">
        <v>434</v>
      </c>
      <c r="B134" s="27" t="s">
        <v>165</v>
      </c>
      <c r="C134" s="20" t="s">
        <v>164</v>
      </c>
      <c r="D134" s="22" t="s">
        <v>110</v>
      </c>
      <c r="E134" s="175">
        <f aca="true" t="shared" si="26" ref="E134:E141">SUM(F134:J134)</f>
        <v>0</v>
      </c>
      <c r="F134" s="124"/>
      <c r="G134" s="124"/>
      <c r="H134" s="124"/>
      <c r="I134" s="177"/>
      <c r="J134" s="177"/>
      <c r="K134" s="273"/>
      <c r="L134" s="273"/>
      <c r="M134" s="290"/>
      <c r="O134" s="116"/>
    </row>
    <row r="135" spans="1:15" ht="15">
      <c r="A135" s="72" t="s">
        <v>303</v>
      </c>
      <c r="B135" s="27" t="s">
        <v>166</v>
      </c>
      <c r="C135" s="24" t="s">
        <v>164</v>
      </c>
      <c r="D135" s="22" t="s">
        <v>148</v>
      </c>
      <c r="E135" s="142">
        <f t="shared" si="26"/>
        <v>0</v>
      </c>
      <c r="F135" s="124"/>
      <c r="G135" s="124"/>
      <c r="H135" s="124"/>
      <c r="I135" s="121"/>
      <c r="J135" s="121"/>
      <c r="K135" s="273"/>
      <c r="L135" s="273"/>
      <c r="M135" s="238"/>
      <c r="O135" s="57" t="s">
        <v>165</v>
      </c>
    </row>
    <row r="136" spans="1:15" ht="15">
      <c r="A136" s="69" t="s">
        <v>304</v>
      </c>
      <c r="B136" s="27" t="s">
        <v>167</v>
      </c>
      <c r="C136" s="24" t="s">
        <v>164</v>
      </c>
      <c r="D136" s="22" t="s">
        <v>112</v>
      </c>
      <c r="E136" s="142">
        <f t="shared" si="26"/>
        <v>0</v>
      </c>
      <c r="F136" s="124"/>
      <c r="G136" s="124"/>
      <c r="H136" s="124"/>
      <c r="I136" s="121"/>
      <c r="J136" s="121"/>
      <c r="K136" s="273"/>
      <c r="L136" s="273"/>
      <c r="M136" s="238"/>
      <c r="O136" s="57" t="s">
        <v>166</v>
      </c>
    </row>
    <row r="137" spans="1:15" ht="15" customHeight="1">
      <c r="A137" s="72" t="s">
        <v>305</v>
      </c>
      <c r="B137" s="27" t="s">
        <v>168</v>
      </c>
      <c r="C137" s="15" t="s">
        <v>164</v>
      </c>
      <c r="D137" s="15" t="s">
        <v>151</v>
      </c>
      <c r="E137" s="142">
        <f t="shared" si="26"/>
        <v>0</v>
      </c>
      <c r="F137" s="124"/>
      <c r="G137" s="124"/>
      <c r="H137" s="124"/>
      <c r="I137" s="121"/>
      <c r="J137" s="121"/>
      <c r="K137" s="273"/>
      <c r="L137" s="273"/>
      <c r="M137" s="238"/>
      <c r="O137" s="57" t="s">
        <v>167</v>
      </c>
    </row>
    <row r="138" spans="1:15" ht="15" customHeight="1">
      <c r="A138" s="72" t="s">
        <v>429</v>
      </c>
      <c r="B138" s="27" t="s">
        <v>427</v>
      </c>
      <c r="C138" s="15" t="s">
        <v>164</v>
      </c>
      <c r="D138" s="15" t="s">
        <v>153</v>
      </c>
      <c r="E138" s="142">
        <f t="shared" si="26"/>
        <v>0</v>
      </c>
      <c r="F138" s="124"/>
      <c r="G138" s="124"/>
      <c r="H138" s="124"/>
      <c r="I138" s="121"/>
      <c r="J138" s="121"/>
      <c r="K138" s="273"/>
      <c r="L138" s="273"/>
      <c r="M138" s="238"/>
      <c r="O138" s="57" t="s">
        <v>168</v>
      </c>
    </row>
    <row r="139" spans="1:15" ht="15" customHeight="1">
      <c r="A139" s="72" t="s">
        <v>306</v>
      </c>
      <c r="B139" s="27" t="s">
        <v>428</v>
      </c>
      <c r="C139" s="15" t="s">
        <v>164</v>
      </c>
      <c r="D139" s="15">
        <v>344</v>
      </c>
      <c r="E139" s="142">
        <f t="shared" si="26"/>
        <v>0</v>
      </c>
      <c r="F139" s="124"/>
      <c r="G139" s="124"/>
      <c r="H139" s="124"/>
      <c r="I139" s="121"/>
      <c r="J139" s="121"/>
      <c r="K139" s="273"/>
      <c r="L139" s="273"/>
      <c r="M139" s="238"/>
      <c r="O139" s="57" t="s">
        <v>427</v>
      </c>
    </row>
    <row r="140" spans="1:15" ht="15" customHeight="1">
      <c r="A140" s="72" t="s">
        <v>430</v>
      </c>
      <c r="B140" s="27" t="s">
        <v>433</v>
      </c>
      <c r="C140" s="15" t="s">
        <v>164</v>
      </c>
      <c r="D140" s="15" t="s">
        <v>132</v>
      </c>
      <c r="E140" s="142">
        <f t="shared" si="26"/>
        <v>0</v>
      </c>
      <c r="F140" s="173"/>
      <c r="G140" s="173"/>
      <c r="H140" s="173"/>
      <c r="I140" s="174"/>
      <c r="J140" s="174"/>
      <c r="K140" s="273"/>
      <c r="L140" s="273"/>
      <c r="M140" s="238"/>
      <c r="O140" s="57" t="s">
        <v>428</v>
      </c>
    </row>
    <row r="141" spans="1:15" ht="16.5" customHeight="1">
      <c r="A141" s="74" t="s">
        <v>347</v>
      </c>
      <c r="B141" s="29" t="s">
        <v>169</v>
      </c>
      <c r="C141" s="25" t="s">
        <v>170</v>
      </c>
      <c r="D141" s="25"/>
      <c r="E141" s="134">
        <f t="shared" si="26"/>
        <v>94697486.05</v>
      </c>
      <c r="F141" s="134">
        <f aca="true" t="shared" si="27" ref="F141:M141">SUM(F143:F157,F166,F167)</f>
        <v>3269262</v>
      </c>
      <c r="G141" s="134">
        <f t="shared" si="27"/>
        <v>0</v>
      </c>
      <c r="H141" s="134">
        <f t="shared" si="27"/>
        <v>0</v>
      </c>
      <c r="I141" s="134">
        <f t="shared" si="27"/>
        <v>0</v>
      </c>
      <c r="J141" s="134">
        <f t="shared" si="27"/>
        <v>91428224.05</v>
      </c>
      <c r="K141" s="134">
        <f t="shared" si="27"/>
        <v>59367908.650000006</v>
      </c>
      <c r="L141" s="133">
        <f t="shared" si="27"/>
        <v>59367908.650000006</v>
      </c>
      <c r="M141" s="240">
        <f t="shared" si="27"/>
        <v>0</v>
      </c>
      <c r="O141" s="116"/>
    </row>
    <row r="142" spans="1:15" ht="13.5" customHeight="1">
      <c r="A142" s="70" t="s">
        <v>348</v>
      </c>
      <c r="B142" s="28"/>
      <c r="C142" s="15"/>
      <c r="D142" s="15"/>
      <c r="E142" s="46"/>
      <c r="F142" s="41"/>
      <c r="G142" s="41"/>
      <c r="H142" s="41"/>
      <c r="I142" s="41"/>
      <c r="J142" s="41"/>
      <c r="K142" s="199"/>
      <c r="L142" s="199"/>
      <c r="M142" s="235"/>
      <c r="O142" s="116"/>
    </row>
    <row r="143" spans="1:15" ht="15.75" customHeight="1">
      <c r="A143" s="72" t="s">
        <v>324</v>
      </c>
      <c r="B143" s="28" t="s">
        <v>171</v>
      </c>
      <c r="C143" s="15" t="s">
        <v>170</v>
      </c>
      <c r="D143" s="15" t="s">
        <v>108</v>
      </c>
      <c r="E143" s="142">
        <f aca="true" t="shared" si="28" ref="E143:E176">SUM(F143:J143)</f>
        <v>0</v>
      </c>
      <c r="F143" s="124"/>
      <c r="G143" s="124"/>
      <c r="H143" s="124"/>
      <c r="I143" s="121"/>
      <c r="J143" s="121"/>
      <c r="K143" s="273"/>
      <c r="L143" s="273"/>
      <c r="M143" s="238"/>
      <c r="O143" s="115"/>
    </row>
    <row r="144" spans="1:15" ht="15">
      <c r="A144" s="72" t="s">
        <v>337</v>
      </c>
      <c r="B144" s="28" t="s">
        <v>172</v>
      </c>
      <c r="C144" s="15" t="s">
        <v>170</v>
      </c>
      <c r="D144" s="15" t="s">
        <v>144</v>
      </c>
      <c r="E144" s="142">
        <f t="shared" si="28"/>
        <v>1346652.96</v>
      </c>
      <c r="F144" s="124">
        <v>320289</v>
      </c>
      <c r="G144" s="124"/>
      <c r="H144" s="124"/>
      <c r="I144" s="121"/>
      <c r="J144" s="121">
        <v>1026363.96</v>
      </c>
      <c r="K144" s="273">
        <v>1346652.96</v>
      </c>
      <c r="L144" s="273">
        <v>1346652.96</v>
      </c>
      <c r="M144" s="238"/>
      <c r="O144" s="115"/>
    </row>
    <row r="145" spans="1:15" ht="15">
      <c r="A145" s="72" t="s">
        <v>323</v>
      </c>
      <c r="B145" s="28" t="s">
        <v>173</v>
      </c>
      <c r="C145" s="15" t="s">
        <v>170</v>
      </c>
      <c r="D145" s="15" t="s">
        <v>110</v>
      </c>
      <c r="E145" s="142">
        <f t="shared" si="28"/>
        <v>110000</v>
      </c>
      <c r="F145" s="124"/>
      <c r="G145" s="124"/>
      <c r="H145" s="124"/>
      <c r="I145" s="121"/>
      <c r="J145" s="121">
        <v>110000</v>
      </c>
      <c r="K145" s="273">
        <v>110000</v>
      </c>
      <c r="L145" s="273">
        <v>110000</v>
      </c>
      <c r="M145" s="238"/>
      <c r="O145" s="115"/>
    </row>
    <row r="146" spans="1:15" ht="15">
      <c r="A146" s="72" t="s">
        <v>349</v>
      </c>
      <c r="B146" s="28" t="s">
        <v>174</v>
      </c>
      <c r="C146" s="22" t="s">
        <v>170</v>
      </c>
      <c r="D146" s="22" t="s">
        <v>175</v>
      </c>
      <c r="E146" s="142">
        <f t="shared" si="28"/>
        <v>3216000.09</v>
      </c>
      <c r="F146" s="124">
        <v>471750</v>
      </c>
      <c r="G146" s="124"/>
      <c r="H146" s="124"/>
      <c r="I146" s="121"/>
      <c r="J146" s="121">
        <v>2744250.09</v>
      </c>
      <c r="K146" s="273">
        <v>3216000.09</v>
      </c>
      <c r="L146" s="273">
        <v>3216000.09</v>
      </c>
      <c r="M146" s="238"/>
      <c r="O146" s="115"/>
    </row>
    <row r="147" spans="1:15" ht="15">
      <c r="A147" s="72" t="s">
        <v>338</v>
      </c>
      <c r="B147" s="28" t="s">
        <v>176</v>
      </c>
      <c r="C147" s="22" t="s">
        <v>170</v>
      </c>
      <c r="D147" s="22" t="s">
        <v>146</v>
      </c>
      <c r="E147" s="142">
        <f t="shared" si="28"/>
        <v>110000</v>
      </c>
      <c r="F147" s="124"/>
      <c r="G147" s="124"/>
      <c r="H147" s="124"/>
      <c r="I147" s="121"/>
      <c r="J147" s="121">
        <v>110000</v>
      </c>
      <c r="K147" s="273">
        <v>10000</v>
      </c>
      <c r="L147" s="273">
        <v>10000</v>
      </c>
      <c r="M147" s="238"/>
      <c r="O147" s="115"/>
    </row>
    <row r="148" spans="1:15" ht="15">
      <c r="A148" s="72" t="s">
        <v>339</v>
      </c>
      <c r="B148" s="28" t="s">
        <v>177</v>
      </c>
      <c r="C148" s="22" t="s">
        <v>170</v>
      </c>
      <c r="D148" s="22" t="s">
        <v>148</v>
      </c>
      <c r="E148" s="142">
        <f t="shared" si="28"/>
        <v>21221766</v>
      </c>
      <c r="F148" s="124">
        <v>819018</v>
      </c>
      <c r="G148" s="124"/>
      <c r="H148" s="124"/>
      <c r="I148" s="121"/>
      <c r="J148" s="121">
        <v>20402748</v>
      </c>
      <c r="K148" s="273">
        <v>21221766</v>
      </c>
      <c r="L148" s="273">
        <v>21221766</v>
      </c>
      <c r="M148" s="238"/>
      <c r="O148" s="115"/>
    </row>
    <row r="149" spans="1:15" ht="15">
      <c r="A149" s="72" t="s">
        <v>322</v>
      </c>
      <c r="B149" s="28" t="s">
        <v>178</v>
      </c>
      <c r="C149" s="22" t="s">
        <v>170</v>
      </c>
      <c r="D149" s="22" t="s">
        <v>112</v>
      </c>
      <c r="E149" s="142">
        <f t="shared" si="28"/>
        <v>22736632</v>
      </c>
      <c r="F149" s="124">
        <v>1658205</v>
      </c>
      <c r="G149" s="124"/>
      <c r="H149" s="124"/>
      <c r="I149" s="121"/>
      <c r="J149" s="121">
        <v>21078427</v>
      </c>
      <c r="K149" s="273">
        <v>18131804.6</v>
      </c>
      <c r="L149" s="273">
        <v>18131804.6</v>
      </c>
      <c r="M149" s="238"/>
      <c r="O149" s="115"/>
    </row>
    <row r="150" spans="1:15" ht="15">
      <c r="A150" s="72" t="s">
        <v>350</v>
      </c>
      <c r="B150" s="28" t="s">
        <v>179</v>
      </c>
      <c r="C150" s="22" t="s">
        <v>170</v>
      </c>
      <c r="D150" s="22" t="s">
        <v>180</v>
      </c>
      <c r="E150" s="142">
        <f t="shared" si="28"/>
        <v>47000</v>
      </c>
      <c r="F150" s="124"/>
      <c r="G150" s="124"/>
      <c r="H150" s="124"/>
      <c r="I150" s="121"/>
      <c r="J150" s="121">
        <v>47000</v>
      </c>
      <c r="K150" s="273">
        <v>47000</v>
      </c>
      <c r="L150" s="273">
        <v>47000</v>
      </c>
      <c r="M150" s="238"/>
      <c r="O150" s="115"/>
    </row>
    <row r="151" spans="1:15" ht="15">
      <c r="A151" s="72" t="s">
        <v>340</v>
      </c>
      <c r="B151" s="28" t="s">
        <v>181</v>
      </c>
      <c r="C151" s="22" t="s">
        <v>170</v>
      </c>
      <c r="D151" s="22" t="s">
        <v>151</v>
      </c>
      <c r="E151" s="142">
        <f t="shared" si="28"/>
        <v>2940000</v>
      </c>
      <c r="F151" s="124"/>
      <c r="G151" s="124"/>
      <c r="H151" s="124"/>
      <c r="I151" s="121"/>
      <c r="J151" s="121">
        <v>2940000</v>
      </c>
      <c r="K151" s="273">
        <v>2940000</v>
      </c>
      <c r="L151" s="273">
        <v>2940000</v>
      </c>
      <c r="M151" s="238"/>
      <c r="O151" s="115"/>
    </row>
    <row r="152" spans="1:15" ht="24">
      <c r="A152" s="72" t="s">
        <v>351</v>
      </c>
      <c r="B152" s="28" t="s">
        <v>182</v>
      </c>
      <c r="C152" s="22" t="s">
        <v>170</v>
      </c>
      <c r="D152" s="22" t="s">
        <v>183</v>
      </c>
      <c r="E152" s="142">
        <f t="shared" si="28"/>
        <v>0</v>
      </c>
      <c r="F152" s="124"/>
      <c r="G152" s="124"/>
      <c r="H152" s="124"/>
      <c r="I152" s="121"/>
      <c r="J152" s="121"/>
      <c r="K152" s="273"/>
      <c r="L152" s="273"/>
      <c r="M152" s="238"/>
      <c r="O152" s="115"/>
    </row>
    <row r="153" spans="1:15" ht="15">
      <c r="A153" s="72" t="s">
        <v>420</v>
      </c>
      <c r="B153" s="28" t="s">
        <v>184</v>
      </c>
      <c r="C153" s="22" t="s">
        <v>170</v>
      </c>
      <c r="D153" s="22" t="s">
        <v>422</v>
      </c>
      <c r="E153" s="142">
        <f t="shared" si="28"/>
        <v>0</v>
      </c>
      <c r="F153" s="165"/>
      <c r="G153" s="165"/>
      <c r="H153" s="165"/>
      <c r="I153" s="121"/>
      <c r="J153" s="121"/>
      <c r="K153" s="273"/>
      <c r="L153" s="273"/>
      <c r="M153" s="238"/>
      <c r="O153" s="115"/>
    </row>
    <row r="154" spans="1:15" ht="15">
      <c r="A154" s="72" t="s">
        <v>352</v>
      </c>
      <c r="B154" s="28" t="s">
        <v>185</v>
      </c>
      <c r="C154" s="22" t="s">
        <v>170</v>
      </c>
      <c r="D154" s="22">
        <v>267</v>
      </c>
      <c r="E154" s="142">
        <f t="shared" si="28"/>
        <v>0</v>
      </c>
      <c r="F154" s="124"/>
      <c r="G154" s="124"/>
      <c r="H154" s="124"/>
      <c r="I154" s="121"/>
      <c r="J154" s="121"/>
      <c r="K154" s="273"/>
      <c r="L154" s="273"/>
      <c r="M154" s="238"/>
      <c r="O154" s="115"/>
    </row>
    <row r="155" spans="1:15" ht="15">
      <c r="A155" s="72" t="s">
        <v>341</v>
      </c>
      <c r="B155" s="28" t="s">
        <v>186</v>
      </c>
      <c r="C155" s="22" t="s">
        <v>170</v>
      </c>
      <c r="D155" s="22">
        <v>310</v>
      </c>
      <c r="E155" s="142">
        <f t="shared" si="28"/>
        <v>28424750</v>
      </c>
      <c r="F155" s="124"/>
      <c r="G155" s="124"/>
      <c r="H155" s="124"/>
      <c r="I155" s="121"/>
      <c r="J155" s="121">
        <v>28424750</v>
      </c>
      <c r="K155" s="273"/>
      <c r="L155" s="273"/>
      <c r="M155" s="238"/>
      <c r="O155" s="115"/>
    </row>
    <row r="156" spans="1:15" ht="15">
      <c r="A156" s="72" t="s">
        <v>353</v>
      </c>
      <c r="B156" s="28" t="s">
        <v>187</v>
      </c>
      <c r="C156" s="22" t="s">
        <v>170</v>
      </c>
      <c r="D156" s="22">
        <v>320</v>
      </c>
      <c r="E156" s="142">
        <f t="shared" si="28"/>
        <v>0</v>
      </c>
      <c r="F156" s="124"/>
      <c r="G156" s="124"/>
      <c r="H156" s="124"/>
      <c r="I156" s="121"/>
      <c r="J156" s="121"/>
      <c r="K156" s="273"/>
      <c r="L156" s="273"/>
      <c r="M156" s="238"/>
      <c r="O156" s="115"/>
    </row>
    <row r="157" spans="1:15" ht="15">
      <c r="A157" s="259" t="s">
        <v>354</v>
      </c>
      <c r="B157" s="260" t="s">
        <v>188</v>
      </c>
      <c r="C157" s="261" t="s">
        <v>170</v>
      </c>
      <c r="D157" s="261">
        <v>340</v>
      </c>
      <c r="E157" s="262">
        <f t="shared" si="28"/>
        <v>14544685</v>
      </c>
      <c r="F157" s="263">
        <f aca="true" t="shared" si="29" ref="F157:M157">SUM(F158:F165)</f>
        <v>0</v>
      </c>
      <c r="G157" s="263">
        <f t="shared" si="29"/>
        <v>0</v>
      </c>
      <c r="H157" s="263">
        <f t="shared" si="29"/>
        <v>0</v>
      </c>
      <c r="I157" s="263">
        <f t="shared" si="29"/>
        <v>0</v>
      </c>
      <c r="J157" s="263">
        <f t="shared" si="29"/>
        <v>14544685</v>
      </c>
      <c r="K157" s="263">
        <f t="shared" si="29"/>
        <v>12344685</v>
      </c>
      <c r="L157" s="263">
        <f t="shared" si="29"/>
        <v>12344685</v>
      </c>
      <c r="M157" s="264">
        <f t="shared" si="29"/>
        <v>0</v>
      </c>
      <c r="O157" s="115"/>
    </row>
    <row r="158" spans="1:15" ht="24">
      <c r="A158" s="72" t="s">
        <v>355</v>
      </c>
      <c r="B158" s="28" t="s">
        <v>189</v>
      </c>
      <c r="C158" s="22" t="s">
        <v>170</v>
      </c>
      <c r="D158" s="22">
        <v>341</v>
      </c>
      <c r="E158" s="142">
        <f t="shared" si="28"/>
        <v>3668000</v>
      </c>
      <c r="F158" s="124"/>
      <c r="G158" s="124"/>
      <c r="H158" s="124"/>
      <c r="I158" s="121"/>
      <c r="J158" s="121">
        <v>3668000</v>
      </c>
      <c r="K158" s="273">
        <v>2268000</v>
      </c>
      <c r="L158" s="273">
        <v>2268000</v>
      </c>
      <c r="M158" s="238"/>
      <c r="O158" s="115"/>
    </row>
    <row r="159" spans="1:15" ht="15">
      <c r="A159" s="72" t="s">
        <v>356</v>
      </c>
      <c r="B159" s="28" t="s">
        <v>190</v>
      </c>
      <c r="C159" s="22" t="s">
        <v>170</v>
      </c>
      <c r="D159" s="22">
        <v>342</v>
      </c>
      <c r="E159" s="142">
        <f t="shared" si="28"/>
        <v>10000</v>
      </c>
      <c r="F159" s="124"/>
      <c r="G159" s="124"/>
      <c r="H159" s="124"/>
      <c r="I159" s="121"/>
      <c r="J159" s="121">
        <v>10000</v>
      </c>
      <c r="K159" s="273">
        <v>10000</v>
      </c>
      <c r="L159" s="273">
        <v>10000</v>
      </c>
      <c r="M159" s="238"/>
      <c r="O159" s="115"/>
    </row>
    <row r="160" spans="1:15" ht="15">
      <c r="A160" s="72" t="s">
        <v>357</v>
      </c>
      <c r="B160" s="28" t="s">
        <v>191</v>
      </c>
      <c r="C160" s="22" t="s">
        <v>170</v>
      </c>
      <c r="D160" s="22">
        <v>343</v>
      </c>
      <c r="E160" s="142">
        <f t="shared" si="28"/>
        <v>630000</v>
      </c>
      <c r="F160" s="124"/>
      <c r="G160" s="124"/>
      <c r="H160" s="124"/>
      <c r="I160" s="121"/>
      <c r="J160" s="121">
        <v>630000</v>
      </c>
      <c r="K160" s="273">
        <v>630000</v>
      </c>
      <c r="L160" s="273">
        <v>630000</v>
      </c>
      <c r="M160" s="238"/>
      <c r="O160" s="115"/>
    </row>
    <row r="161" spans="1:15" ht="15.75" customHeight="1">
      <c r="A161" s="72" t="s">
        <v>358</v>
      </c>
      <c r="B161" s="28" t="s">
        <v>192</v>
      </c>
      <c r="C161" s="22" t="s">
        <v>170</v>
      </c>
      <c r="D161" s="22">
        <v>344</v>
      </c>
      <c r="E161" s="142">
        <f t="shared" si="28"/>
        <v>3443085</v>
      </c>
      <c r="F161" s="124"/>
      <c r="G161" s="124"/>
      <c r="H161" s="124"/>
      <c r="I161" s="121"/>
      <c r="J161" s="121">
        <v>3443085</v>
      </c>
      <c r="K161" s="273">
        <v>3443085</v>
      </c>
      <c r="L161" s="273">
        <v>3443085</v>
      </c>
      <c r="M161" s="238"/>
      <c r="O161" s="115"/>
    </row>
    <row r="162" spans="1:15" ht="15">
      <c r="A162" s="72" t="s">
        <v>359</v>
      </c>
      <c r="B162" s="28" t="s">
        <v>193</v>
      </c>
      <c r="C162" s="22" t="s">
        <v>170</v>
      </c>
      <c r="D162" s="22">
        <v>345</v>
      </c>
      <c r="E162" s="142">
        <f t="shared" si="28"/>
        <v>300000</v>
      </c>
      <c r="F162" s="124"/>
      <c r="G162" s="124"/>
      <c r="H162" s="124"/>
      <c r="I162" s="121"/>
      <c r="J162" s="121">
        <v>300000</v>
      </c>
      <c r="K162" s="273">
        <v>300000</v>
      </c>
      <c r="L162" s="273">
        <v>300000</v>
      </c>
      <c r="M162" s="238"/>
      <c r="O162" s="115"/>
    </row>
    <row r="163" spans="1:15" ht="15">
      <c r="A163" s="72" t="s">
        <v>342</v>
      </c>
      <c r="B163" s="28" t="s">
        <v>194</v>
      </c>
      <c r="C163" s="22" t="s">
        <v>170</v>
      </c>
      <c r="D163" s="22">
        <v>346</v>
      </c>
      <c r="E163" s="142">
        <f t="shared" si="28"/>
        <v>5693600</v>
      </c>
      <c r="F163" s="124"/>
      <c r="G163" s="124"/>
      <c r="H163" s="124"/>
      <c r="I163" s="121"/>
      <c r="J163" s="121">
        <v>5693600</v>
      </c>
      <c r="K163" s="273">
        <v>5693600</v>
      </c>
      <c r="L163" s="273">
        <v>5693600</v>
      </c>
      <c r="M163" s="238"/>
      <c r="O163" s="115"/>
    </row>
    <row r="164" spans="1:15" ht="15">
      <c r="A164" s="72" t="s">
        <v>343</v>
      </c>
      <c r="B164" s="28" t="s">
        <v>195</v>
      </c>
      <c r="C164" s="22" t="s">
        <v>170</v>
      </c>
      <c r="D164" s="22">
        <v>347</v>
      </c>
      <c r="E164" s="142">
        <f t="shared" si="28"/>
        <v>0</v>
      </c>
      <c r="F164" s="124"/>
      <c r="G164" s="124"/>
      <c r="H164" s="124"/>
      <c r="I164" s="121"/>
      <c r="J164" s="121"/>
      <c r="K164" s="273"/>
      <c r="L164" s="273"/>
      <c r="M164" s="238"/>
      <c r="O164" s="115"/>
    </row>
    <row r="165" spans="1:15" ht="15" customHeight="1">
      <c r="A165" s="72" t="s">
        <v>344</v>
      </c>
      <c r="B165" s="28" t="s">
        <v>196</v>
      </c>
      <c r="C165" s="22" t="s">
        <v>170</v>
      </c>
      <c r="D165" s="22">
        <v>349</v>
      </c>
      <c r="E165" s="142">
        <f t="shared" si="28"/>
        <v>800000</v>
      </c>
      <c r="F165" s="124"/>
      <c r="G165" s="124"/>
      <c r="H165" s="124"/>
      <c r="I165" s="121"/>
      <c r="J165" s="121">
        <v>800000</v>
      </c>
      <c r="K165" s="273"/>
      <c r="L165" s="273"/>
      <c r="M165" s="238"/>
      <c r="O165" s="115"/>
    </row>
    <row r="166" spans="1:15" ht="15" customHeight="1">
      <c r="A166" s="72" t="s">
        <v>345</v>
      </c>
      <c r="B166" s="28" t="s">
        <v>197</v>
      </c>
      <c r="C166" s="22" t="s">
        <v>170</v>
      </c>
      <c r="D166" s="22" t="s">
        <v>160</v>
      </c>
      <c r="E166" s="142">
        <f t="shared" si="28"/>
        <v>0</v>
      </c>
      <c r="F166" s="124"/>
      <c r="G166" s="124"/>
      <c r="H166" s="124"/>
      <c r="I166" s="121"/>
      <c r="J166" s="121"/>
      <c r="K166" s="273"/>
      <c r="L166" s="273"/>
      <c r="M166" s="238"/>
      <c r="O166" s="115"/>
    </row>
    <row r="167" spans="1:15" ht="24">
      <c r="A167" s="72" t="s">
        <v>346</v>
      </c>
      <c r="B167" s="28" t="s">
        <v>421</v>
      </c>
      <c r="C167" s="22" t="s">
        <v>170</v>
      </c>
      <c r="D167" s="22" t="s">
        <v>162</v>
      </c>
      <c r="E167" s="142">
        <f t="shared" si="28"/>
        <v>0</v>
      </c>
      <c r="F167" s="124"/>
      <c r="G167" s="124"/>
      <c r="H167" s="124"/>
      <c r="I167" s="121"/>
      <c r="J167" s="121"/>
      <c r="K167" s="273"/>
      <c r="L167" s="273"/>
      <c r="M167" s="238"/>
      <c r="O167" s="115"/>
    </row>
    <row r="168" spans="1:15" ht="24">
      <c r="A168" s="74" t="s">
        <v>460</v>
      </c>
      <c r="B168" s="29" t="s">
        <v>258</v>
      </c>
      <c r="C168" s="29" t="s">
        <v>458</v>
      </c>
      <c r="D168" s="29"/>
      <c r="E168" s="133">
        <f t="shared" si="28"/>
        <v>0</v>
      </c>
      <c r="F168" s="189">
        <f aca="true" t="shared" si="30" ref="F168:M168">SUM(F169:F172)</f>
        <v>0</v>
      </c>
      <c r="G168" s="189">
        <f t="shared" si="30"/>
        <v>0</v>
      </c>
      <c r="H168" s="189">
        <f t="shared" si="30"/>
        <v>0</v>
      </c>
      <c r="I168" s="189">
        <f t="shared" si="30"/>
        <v>0</v>
      </c>
      <c r="J168" s="189">
        <f t="shared" si="30"/>
        <v>0</v>
      </c>
      <c r="K168" s="189">
        <f t="shared" si="30"/>
        <v>0</v>
      </c>
      <c r="L168" s="189">
        <f t="shared" si="30"/>
        <v>0</v>
      </c>
      <c r="M168" s="241">
        <f t="shared" si="30"/>
        <v>0</v>
      </c>
      <c r="O168" s="115"/>
    </row>
    <row r="169" spans="1:15" ht="15">
      <c r="A169" s="72" t="s">
        <v>339</v>
      </c>
      <c r="B169" s="28" t="s">
        <v>260</v>
      </c>
      <c r="C169" s="22" t="s">
        <v>458</v>
      </c>
      <c r="D169" s="22" t="s">
        <v>148</v>
      </c>
      <c r="E169" s="188">
        <f t="shared" si="28"/>
        <v>0</v>
      </c>
      <c r="F169" s="187"/>
      <c r="G169" s="185"/>
      <c r="H169" s="185"/>
      <c r="I169" s="186"/>
      <c r="J169" s="186"/>
      <c r="K169" s="273"/>
      <c r="L169" s="273"/>
      <c r="M169" s="238"/>
      <c r="O169" s="115"/>
    </row>
    <row r="170" spans="1:15" ht="15">
      <c r="A170" s="72" t="s">
        <v>461</v>
      </c>
      <c r="B170" s="28" t="s">
        <v>262</v>
      </c>
      <c r="C170" s="22" t="s">
        <v>458</v>
      </c>
      <c r="D170" s="22" t="s">
        <v>112</v>
      </c>
      <c r="E170" s="188">
        <f t="shared" si="28"/>
        <v>0</v>
      </c>
      <c r="F170" s="187"/>
      <c r="G170" s="185"/>
      <c r="H170" s="185"/>
      <c r="I170" s="186"/>
      <c r="J170" s="186"/>
      <c r="K170" s="273"/>
      <c r="L170" s="273"/>
      <c r="M170" s="238"/>
      <c r="O170" s="115"/>
    </row>
    <row r="171" spans="1:15" ht="15">
      <c r="A171" s="72" t="s">
        <v>462</v>
      </c>
      <c r="B171" s="28" t="s">
        <v>454</v>
      </c>
      <c r="C171" s="22" t="s">
        <v>458</v>
      </c>
      <c r="D171" s="22" t="s">
        <v>151</v>
      </c>
      <c r="E171" s="188">
        <f t="shared" si="28"/>
        <v>0</v>
      </c>
      <c r="F171" s="187"/>
      <c r="G171" s="185"/>
      <c r="H171" s="185"/>
      <c r="I171" s="186"/>
      <c r="J171" s="186"/>
      <c r="K171" s="273"/>
      <c r="L171" s="273"/>
      <c r="M171" s="238"/>
      <c r="O171" s="115"/>
    </row>
    <row r="172" spans="1:15" ht="15">
      <c r="A172" s="72" t="s">
        <v>353</v>
      </c>
      <c r="B172" s="28" t="s">
        <v>455</v>
      </c>
      <c r="C172" s="22" t="s">
        <v>458</v>
      </c>
      <c r="D172" s="22" t="s">
        <v>203</v>
      </c>
      <c r="E172" s="188">
        <f t="shared" si="28"/>
        <v>0</v>
      </c>
      <c r="F172" s="187"/>
      <c r="G172" s="185"/>
      <c r="H172" s="185"/>
      <c r="I172" s="186"/>
      <c r="J172" s="186"/>
      <c r="K172" s="273"/>
      <c r="L172" s="273"/>
      <c r="M172" s="238"/>
      <c r="O172" s="115"/>
    </row>
    <row r="173" spans="1:15" ht="15">
      <c r="A173" s="74" t="s">
        <v>347</v>
      </c>
      <c r="B173" s="29" t="s">
        <v>456</v>
      </c>
      <c r="C173" s="29" t="s">
        <v>459</v>
      </c>
      <c r="D173" s="29"/>
      <c r="E173" s="133">
        <f t="shared" si="28"/>
        <v>16635545.91</v>
      </c>
      <c r="F173" s="274">
        <f aca="true" t="shared" si="31" ref="F173:M173">SUM(F174)</f>
        <v>6000000</v>
      </c>
      <c r="G173" s="274">
        <f t="shared" si="31"/>
        <v>0</v>
      </c>
      <c r="H173" s="274">
        <f t="shared" si="31"/>
        <v>0</v>
      </c>
      <c r="I173" s="274">
        <f t="shared" si="31"/>
        <v>0</v>
      </c>
      <c r="J173" s="274">
        <f t="shared" si="31"/>
        <v>10635545.91</v>
      </c>
      <c r="K173" s="274">
        <f t="shared" si="31"/>
        <v>16635545.91</v>
      </c>
      <c r="L173" s="274">
        <f t="shared" si="31"/>
        <v>16635545.91</v>
      </c>
      <c r="M173" s="275">
        <f t="shared" si="31"/>
        <v>0</v>
      </c>
      <c r="O173" s="115"/>
    </row>
    <row r="174" spans="1:15" ht="15">
      <c r="A174" s="72" t="s">
        <v>349</v>
      </c>
      <c r="B174" s="53" t="s">
        <v>457</v>
      </c>
      <c r="C174" s="22" t="s">
        <v>459</v>
      </c>
      <c r="D174" s="22" t="s">
        <v>175</v>
      </c>
      <c r="E174" s="188">
        <f t="shared" si="28"/>
        <v>16635545.91</v>
      </c>
      <c r="F174" s="187">
        <v>6000000</v>
      </c>
      <c r="G174" s="185"/>
      <c r="H174" s="185"/>
      <c r="I174" s="186"/>
      <c r="J174" s="186">
        <v>10635545.91</v>
      </c>
      <c r="K174" s="273">
        <v>16635545.91</v>
      </c>
      <c r="L174" s="273">
        <v>16635545.91</v>
      </c>
      <c r="M174" s="238"/>
      <c r="O174" s="115"/>
    </row>
    <row r="175" spans="1:15" ht="15">
      <c r="A175" s="81" t="s">
        <v>198</v>
      </c>
      <c r="B175" s="59" t="s">
        <v>199</v>
      </c>
      <c r="C175" s="23" t="s">
        <v>200</v>
      </c>
      <c r="D175" s="23"/>
      <c r="E175" s="132">
        <f t="shared" si="28"/>
        <v>47111600</v>
      </c>
      <c r="F175" s="132">
        <f aca="true" t="shared" si="32" ref="F175:M175">SUM(F176,F188,F189,F190)</f>
        <v>0</v>
      </c>
      <c r="G175" s="132">
        <f t="shared" si="32"/>
        <v>38875400</v>
      </c>
      <c r="H175" s="132">
        <f t="shared" si="32"/>
        <v>0</v>
      </c>
      <c r="I175" s="132">
        <f t="shared" si="32"/>
        <v>0</v>
      </c>
      <c r="J175" s="132">
        <f t="shared" si="32"/>
        <v>8236200</v>
      </c>
      <c r="K175" s="132">
        <f t="shared" si="32"/>
        <v>8236200</v>
      </c>
      <c r="L175" s="201">
        <f t="shared" si="32"/>
        <v>8236200</v>
      </c>
      <c r="M175" s="237">
        <f t="shared" si="32"/>
        <v>0</v>
      </c>
      <c r="O175" s="116"/>
    </row>
    <row r="176" spans="1:15" ht="27" customHeight="1">
      <c r="A176" s="82" t="s">
        <v>201</v>
      </c>
      <c r="B176" s="61" t="s">
        <v>202</v>
      </c>
      <c r="C176" s="30" t="s">
        <v>203</v>
      </c>
      <c r="D176" s="30"/>
      <c r="E176" s="135">
        <f t="shared" si="28"/>
        <v>17718800</v>
      </c>
      <c r="F176" s="135">
        <f aca="true" t="shared" si="33" ref="F176:M176">SUM(F178,F184)</f>
        <v>0</v>
      </c>
      <c r="G176" s="135">
        <f t="shared" si="33"/>
        <v>16818800</v>
      </c>
      <c r="H176" s="135">
        <f t="shared" si="33"/>
        <v>0</v>
      </c>
      <c r="I176" s="135">
        <f t="shared" si="33"/>
        <v>0</v>
      </c>
      <c r="J176" s="135">
        <f t="shared" si="33"/>
        <v>900000</v>
      </c>
      <c r="K176" s="135">
        <f t="shared" si="33"/>
        <v>900000</v>
      </c>
      <c r="L176" s="200">
        <f t="shared" si="33"/>
        <v>900000</v>
      </c>
      <c r="M176" s="242">
        <f t="shared" si="33"/>
        <v>0</v>
      </c>
      <c r="O176" s="116"/>
    </row>
    <row r="177" spans="1:15" ht="12.75" customHeight="1">
      <c r="A177" s="69" t="s">
        <v>360</v>
      </c>
      <c r="B177" s="53"/>
      <c r="C177" s="14"/>
      <c r="D177" s="14"/>
      <c r="E177" s="45"/>
      <c r="F177" s="41"/>
      <c r="G177" s="41"/>
      <c r="H177" s="41"/>
      <c r="I177" s="41"/>
      <c r="J177" s="41"/>
      <c r="K177" s="199"/>
      <c r="L177" s="199"/>
      <c r="M177" s="231"/>
      <c r="O177" s="116"/>
    </row>
    <row r="178" spans="1:15" ht="24">
      <c r="A178" s="68" t="s">
        <v>361</v>
      </c>
      <c r="B178" s="52" t="s">
        <v>204</v>
      </c>
      <c r="C178" s="13" t="s">
        <v>205</v>
      </c>
      <c r="D178" s="13"/>
      <c r="E178" s="123">
        <f aca="true" t="shared" si="34" ref="E178:E191">SUM(F178:J178)</f>
        <v>17718800</v>
      </c>
      <c r="F178" s="123">
        <f aca="true" t="shared" si="35" ref="F178:M178">SUM(F179:F183)</f>
        <v>0</v>
      </c>
      <c r="G178" s="123">
        <f t="shared" si="35"/>
        <v>16818800</v>
      </c>
      <c r="H178" s="123">
        <f t="shared" si="35"/>
        <v>0</v>
      </c>
      <c r="I178" s="123">
        <f t="shared" si="35"/>
        <v>0</v>
      </c>
      <c r="J178" s="123">
        <f t="shared" si="35"/>
        <v>900000</v>
      </c>
      <c r="K178" s="123">
        <f t="shared" si="35"/>
        <v>900000</v>
      </c>
      <c r="L178" s="133">
        <f t="shared" si="35"/>
        <v>900000</v>
      </c>
      <c r="M178" s="232">
        <f t="shared" si="35"/>
        <v>0</v>
      </c>
      <c r="O178" s="116"/>
    </row>
    <row r="179" spans="1:15" ht="15" customHeight="1">
      <c r="A179" s="69" t="s">
        <v>362</v>
      </c>
      <c r="B179" s="53" t="s">
        <v>206</v>
      </c>
      <c r="C179" s="14" t="s">
        <v>205</v>
      </c>
      <c r="D179" s="14" t="s">
        <v>207</v>
      </c>
      <c r="E179" s="141">
        <f t="shared" si="34"/>
        <v>17418800</v>
      </c>
      <c r="F179" s="124"/>
      <c r="G179" s="124">
        <v>16818800</v>
      </c>
      <c r="H179" s="124"/>
      <c r="I179" s="121"/>
      <c r="J179" s="121">
        <v>600000</v>
      </c>
      <c r="K179" s="273">
        <v>600000</v>
      </c>
      <c r="L179" s="273">
        <v>600000</v>
      </c>
      <c r="M179" s="233"/>
      <c r="O179" s="115"/>
    </row>
    <row r="180" spans="1:15" ht="15" customHeight="1">
      <c r="A180" s="69" t="s">
        <v>363</v>
      </c>
      <c r="B180" s="53" t="s">
        <v>208</v>
      </c>
      <c r="C180" s="14" t="s">
        <v>205</v>
      </c>
      <c r="D180" s="14" t="s">
        <v>209</v>
      </c>
      <c r="E180" s="141">
        <f t="shared" si="34"/>
        <v>0</v>
      </c>
      <c r="F180" s="124"/>
      <c r="G180" s="124"/>
      <c r="H180" s="124"/>
      <c r="I180" s="121"/>
      <c r="J180" s="121"/>
      <c r="K180" s="273"/>
      <c r="L180" s="273"/>
      <c r="M180" s="233"/>
      <c r="O180" s="115"/>
    </row>
    <row r="181" spans="1:15" ht="15" customHeight="1">
      <c r="A181" s="72" t="s">
        <v>364</v>
      </c>
      <c r="B181" s="27" t="s">
        <v>210</v>
      </c>
      <c r="C181" s="22" t="s">
        <v>205</v>
      </c>
      <c r="D181" s="22">
        <v>264</v>
      </c>
      <c r="E181" s="141">
        <f t="shared" si="34"/>
        <v>300000</v>
      </c>
      <c r="F181" s="124"/>
      <c r="G181" s="124"/>
      <c r="H181" s="124"/>
      <c r="I181" s="121"/>
      <c r="J181" s="121">
        <v>300000</v>
      </c>
      <c r="K181" s="273">
        <v>300000</v>
      </c>
      <c r="L181" s="273">
        <v>300000</v>
      </c>
      <c r="M181" s="238"/>
      <c r="O181" s="115"/>
    </row>
    <row r="182" spans="1:15" ht="15" customHeight="1">
      <c r="A182" s="72" t="s">
        <v>321</v>
      </c>
      <c r="B182" s="27" t="s">
        <v>211</v>
      </c>
      <c r="C182" s="22" t="s">
        <v>205</v>
      </c>
      <c r="D182" s="22">
        <v>266</v>
      </c>
      <c r="E182" s="141">
        <f t="shared" si="34"/>
        <v>0</v>
      </c>
      <c r="F182" s="124"/>
      <c r="G182" s="124"/>
      <c r="H182" s="124"/>
      <c r="I182" s="121"/>
      <c r="J182" s="121"/>
      <c r="K182" s="273"/>
      <c r="L182" s="273"/>
      <c r="M182" s="238"/>
      <c r="O182" s="115"/>
    </row>
    <row r="183" spans="1:15" ht="15">
      <c r="A183" s="69" t="s">
        <v>365</v>
      </c>
      <c r="B183" s="53" t="s">
        <v>213</v>
      </c>
      <c r="C183" s="14" t="s">
        <v>205</v>
      </c>
      <c r="D183" s="14" t="s">
        <v>120</v>
      </c>
      <c r="E183" s="141">
        <f t="shared" si="34"/>
        <v>0</v>
      </c>
      <c r="F183" s="124"/>
      <c r="G183" s="124"/>
      <c r="H183" s="124"/>
      <c r="I183" s="121"/>
      <c r="J183" s="121"/>
      <c r="K183" s="273"/>
      <c r="L183" s="273"/>
      <c r="M183" s="233"/>
      <c r="O183" s="115"/>
    </row>
    <row r="184" spans="1:15" ht="25.5" customHeight="1">
      <c r="A184" s="68" t="s">
        <v>366</v>
      </c>
      <c r="B184" s="52" t="s">
        <v>214</v>
      </c>
      <c r="C184" s="13" t="s">
        <v>215</v>
      </c>
      <c r="D184" s="13"/>
      <c r="E184" s="123">
        <f t="shared" si="34"/>
        <v>0</v>
      </c>
      <c r="F184" s="123">
        <f aca="true" t="shared" si="36" ref="F184:M184">SUM(F185:F187)</f>
        <v>0</v>
      </c>
      <c r="G184" s="123">
        <f t="shared" si="36"/>
        <v>0</v>
      </c>
      <c r="H184" s="123">
        <f t="shared" si="36"/>
        <v>0</v>
      </c>
      <c r="I184" s="123">
        <f t="shared" si="36"/>
        <v>0</v>
      </c>
      <c r="J184" s="123">
        <f t="shared" si="36"/>
        <v>0</v>
      </c>
      <c r="K184" s="123">
        <f t="shared" si="36"/>
        <v>0</v>
      </c>
      <c r="L184" s="133">
        <f t="shared" si="36"/>
        <v>0</v>
      </c>
      <c r="M184" s="232">
        <f t="shared" si="36"/>
        <v>0</v>
      </c>
      <c r="O184" s="116"/>
    </row>
    <row r="185" spans="1:15" ht="15">
      <c r="A185" s="69" t="s">
        <v>363</v>
      </c>
      <c r="B185" s="53" t="s">
        <v>216</v>
      </c>
      <c r="C185" s="14" t="s">
        <v>215</v>
      </c>
      <c r="D185" s="14" t="s">
        <v>209</v>
      </c>
      <c r="E185" s="141">
        <f t="shared" si="34"/>
        <v>0</v>
      </c>
      <c r="F185" s="124"/>
      <c r="G185" s="124"/>
      <c r="H185" s="124"/>
      <c r="I185" s="121"/>
      <c r="J185" s="121"/>
      <c r="K185" s="273"/>
      <c r="L185" s="273"/>
      <c r="M185" s="233"/>
      <c r="O185" s="115"/>
    </row>
    <row r="186" spans="1:15" ht="15" customHeight="1">
      <c r="A186" s="72" t="s">
        <v>367</v>
      </c>
      <c r="B186" s="27" t="s">
        <v>217</v>
      </c>
      <c r="C186" s="22" t="s">
        <v>215</v>
      </c>
      <c r="D186" s="22">
        <v>265</v>
      </c>
      <c r="E186" s="141">
        <f t="shared" si="34"/>
        <v>0</v>
      </c>
      <c r="F186" s="124"/>
      <c r="G186" s="124"/>
      <c r="H186" s="124"/>
      <c r="I186" s="121"/>
      <c r="J186" s="121"/>
      <c r="K186" s="273"/>
      <c r="L186" s="273"/>
      <c r="M186" s="238"/>
      <c r="O186" s="115"/>
    </row>
    <row r="187" spans="1:15" ht="15" customHeight="1">
      <c r="A187" s="72" t="s">
        <v>465</v>
      </c>
      <c r="B187" s="27" t="s">
        <v>463</v>
      </c>
      <c r="C187" s="22" t="s">
        <v>215</v>
      </c>
      <c r="D187" s="22" t="s">
        <v>464</v>
      </c>
      <c r="E187" s="143">
        <f t="shared" si="34"/>
        <v>0</v>
      </c>
      <c r="F187" s="124"/>
      <c r="G187" s="124"/>
      <c r="H187" s="124"/>
      <c r="I187" s="121"/>
      <c r="J187" s="121"/>
      <c r="K187" s="273"/>
      <c r="L187" s="273"/>
      <c r="M187" s="238"/>
      <c r="O187" s="115"/>
    </row>
    <row r="188" spans="1:15" ht="24">
      <c r="A188" s="82" t="s">
        <v>218</v>
      </c>
      <c r="B188" s="61" t="s">
        <v>219</v>
      </c>
      <c r="C188" s="30" t="s">
        <v>220</v>
      </c>
      <c r="D188" s="30" t="s">
        <v>120</v>
      </c>
      <c r="E188" s="135">
        <f t="shared" si="34"/>
        <v>28056600</v>
      </c>
      <c r="F188" s="124"/>
      <c r="G188" s="124">
        <v>22056600</v>
      </c>
      <c r="H188" s="124"/>
      <c r="I188" s="146"/>
      <c r="J188" s="146">
        <v>6000000</v>
      </c>
      <c r="K188" s="146">
        <v>6000000</v>
      </c>
      <c r="L188" s="146">
        <v>6000000</v>
      </c>
      <c r="M188" s="243"/>
      <c r="O188" s="115"/>
    </row>
    <row r="189" spans="1:15" ht="36">
      <c r="A189" s="82" t="s">
        <v>417</v>
      </c>
      <c r="B189" s="61" t="s">
        <v>415</v>
      </c>
      <c r="C189" s="30" t="s">
        <v>416</v>
      </c>
      <c r="D189" s="30" t="s">
        <v>120</v>
      </c>
      <c r="E189" s="135">
        <f t="shared" si="34"/>
        <v>1336200</v>
      </c>
      <c r="F189" s="124"/>
      <c r="G189" s="124"/>
      <c r="H189" s="124"/>
      <c r="I189" s="146"/>
      <c r="J189" s="146">
        <v>1336200</v>
      </c>
      <c r="K189" s="146">
        <v>1336200</v>
      </c>
      <c r="L189" s="146">
        <v>1336200</v>
      </c>
      <c r="M189" s="243"/>
      <c r="O189" s="115"/>
    </row>
    <row r="190" spans="1:15" ht="15">
      <c r="A190" s="82" t="s">
        <v>212</v>
      </c>
      <c r="B190" s="61" t="s">
        <v>221</v>
      </c>
      <c r="C190" s="30" t="s">
        <v>222</v>
      </c>
      <c r="D190" s="30" t="s">
        <v>120</v>
      </c>
      <c r="E190" s="135">
        <f t="shared" si="34"/>
        <v>0</v>
      </c>
      <c r="F190" s="124"/>
      <c r="G190" s="124"/>
      <c r="H190" s="124"/>
      <c r="I190" s="146"/>
      <c r="J190" s="146"/>
      <c r="K190" s="146"/>
      <c r="L190" s="146"/>
      <c r="M190" s="243"/>
      <c r="O190" s="115"/>
    </row>
    <row r="191" spans="1:15" ht="16.5" customHeight="1">
      <c r="A191" s="81" t="s">
        <v>224</v>
      </c>
      <c r="B191" s="59" t="s">
        <v>225</v>
      </c>
      <c r="C191" s="23" t="s">
        <v>226</v>
      </c>
      <c r="D191" s="23"/>
      <c r="E191" s="132">
        <f t="shared" si="34"/>
        <v>1815826.5</v>
      </c>
      <c r="F191" s="132">
        <f aca="true" t="shared" si="37" ref="F191:M191">SUM(F193:F201)</f>
        <v>988417</v>
      </c>
      <c r="G191" s="132">
        <f t="shared" si="37"/>
        <v>0</v>
      </c>
      <c r="H191" s="132">
        <f t="shared" si="37"/>
        <v>0</v>
      </c>
      <c r="I191" s="132">
        <f t="shared" si="37"/>
        <v>0</v>
      </c>
      <c r="J191" s="132">
        <f t="shared" si="37"/>
        <v>827409.5</v>
      </c>
      <c r="K191" s="132">
        <f t="shared" si="37"/>
        <v>1816805.73</v>
      </c>
      <c r="L191" s="201">
        <f t="shared" si="37"/>
        <v>1816805.73</v>
      </c>
      <c r="M191" s="237">
        <f t="shared" si="37"/>
        <v>0</v>
      </c>
      <c r="O191" s="116"/>
    </row>
    <row r="192" spans="1:15" ht="15">
      <c r="A192" s="69" t="s">
        <v>348</v>
      </c>
      <c r="B192" s="53"/>
      <c r="C192" s="14"/>
      <c r="D192" s="14"/>
      <c r="E192" s="39"/>
      <c r="F192" s="41"/>
      <c r="G192" s="41"/>
      <c r="H192" s="41"/>
      <c r="I192" s="41"/>
      <c r="J192" s="41"/>
      <c r="K192" s="199"/>
      <c r="L192" s="199"/>
      <c r="M192" s="234"/>
      <c r="O192" s="116"/>
    </row>
    <row r="193" spans="1:15" ht="15" customHeight="1">
      <c r="A193" s="69" t="s">
        <v>368</v>
      </c>
      <c r="B193" s="53" t="s">
        <v>227</v>
      </c>
      <c r="C193" s="14" t="s">
        <v>228</v>
      </c>
      <c r="D193" s="14" t="s">
        <v>229</v>
      </c>
      <c r="E193" s="141">
        <f aca="true" t="shared" si="38" ref="E193:E204">SUM(F193:J193)</f>
        <v>1550826.4</v>
      </c>
      <c r="F193" s="124">
        <v>988417</v>
      </c>
      <c r="G193" s="124"/>
      <c r="H193" s="124"/>
      <c r="I193" s="121"/>
      <c r="J193" s="121">
        <v>562409.4</v>
      </c>
      <c r="K193" s="273">
        <v>1565890</v>
      </c>
      <c r="L193" s="273">
        <v>1565890</v>
      </c>
      <c r="M193" s="233"/>
      <c r="O193" s="115"/>
    </row>
    <row r="194" spans="1:15" ht="15" customHeight="1">
      <c r="A194" s="69" t="s">
        <v>369</v>
      </c>
      <c r="B194" s="53" t="s">
        <v>230</v>
      </c>
      <c r="C194" s="14" t="s">
        <v>231</v>
      </c>
      <c r="D194" s="14" t="s">
        <v>229</v>
      </c>
      <c r="E194" s="141">
        <f t="shared" si="38"/>
        <v>110000.1</v>
      </c>
      <c r="F194" s="124"/>
      <c r="G194" s="124"/>
      <c r="H194" s="124"/>
      <c r="I194" s="121"/>
      <c r="J194" s="121">
        <v>110000.1</v>
      </c>
      <c r="K194" s="273">
        <v>110000.1</v>
      </c>
      <c r="L194" s="273">
        <v>110000.1</v>
      </c>
      <c r="M194" s="233"/>
      <c r="O194" s="115"/>
    </row>
    <row r="195" spans="1:15" ht="15">
      <c r="A195" s="69" t="s">
        <v>370</v>
      </c>
      <c r="B195" s="53" t="s">
        <v>232</v>
      </c>
      <c r="C195" s="14" t="s">
        <v>233</v>
      </c>
      <c r="D195" s="14" t="s">
        <v>229</v>
      </c>
      <c r="E195" s="141">
        <f t="shared" si="38"/>
        <v>15000</v>
      </c>
      <c r="F195" s="124"/>
      <c r="G195" s="124"/>
      <c r="H195" s="124"/>
      <c r="I195" s="121"/>
      <c r="J195" s="121">
        <v>15000</v>
      </c>
      <c r="K195" s="273">
        <v>915.63</v>
      </c>
      <c r="L195" s="273">
        <v>915.63</v>
      </c>
      <c r="M195" s="233"/>
      <c r="O195" s="115"/>
    </row>
    <row r="196" spans="1:15" ht="15" customHeight="1">
      <c r="A196" s="69" t="s">
        <v>371</v>
      </c>
      <c r="B196" s="53" t="s">
        <v>234</v>
      </c>
      <c r="C196" s="14" t="s">
        <v>233</v>
      </c>
      <c r="D196" s="14" t="s">
        <v>235</v>
      </c>
      <c r="E196" s="141">
        <f t="shared" si="38"/>
        <v>0</v>
      </c>
      <c r="F196" s="124"/>
      <c r="G196" s="124"/>
      <c r="H196" s="124"/>
      <c r="I196" s="121"/>
      <c r="J196" s="121"/>
      <c r="K196" s="273"/>
      <c r="L196" s="273"/>
      <c r="M196" s="233"/>
      <c r="O196" s="115"/>
    </row>
    <row r="197" spans="1:15" ht="24">
      <c r="A197" s="69" t="s">
        <v>372</v>
      </c>
      <c r="B197" s="53" t="s">
        <v>236</v>
      </c>
      <c r="C197" s="14" t="s">
        <v>233</v>
      </c>
      <c r="D197" s="14" t="s">
        <v>237</v>
      </c>
      <c r="E197" s="141">
        <f t="shared" si="38"/>
        <v>30000</v>
      </c>
      <c r="F197" s="124"/>
      <c r="G197" s="124"/>
      <c r="H197" s="124"/>
      <c r="I197" s="121"/>
      <c r="J197" s="121">
        <v>30000</v>
      </c>
      <c r="K197" s="273">
        <v>30000</v>
      </c>
      <c r="L197" s="273">
        <v>30000</v>
      </c>
      <c r="M197" s="233"/>
      <c r="O197" s="115"/>
    </row>
    <row r="198" spans="1:15" ht="24">
      <c r="A198" s="69" t="s">
        <v>373</v>
      </c>
      <c r="B198" s="53" t="s">
        <v>238</v>
      </c>
      <c r="C198" s="14" t="s">
        <v>233</v>
      </c>
      <c r="D198" s="14" t="s">
        <v>239</v>
      </c>
      <c r="E198" s="141">
        <f t="shared" si="38"/>
        <v>30000</v>
      </c>
      <c r="F198" s="124"/>
      <c r="G198" s="124"/>
      <c r="H198" s="124"/>
      <c r="I198" s="121"/>
      <c r="J198" s="121">
        <v>30000</v>
      </c>
      <c r="K198" s="273">
        <v>30000</v>
      </c>
      <c r="L198" s="273">
        <v>30000</v>
      </c>
      <c r="M198" s="233"/>
      <c r="O198" s="115"/>
    </row>
    <row r="199" spans="1:15" ht="15">
      <c r="A199" s="69" t="s">
        <v>374</v>
      </c>
      <c r="B199" s="53" t="s">
        <v>240</v>
      </c>
      <c r="C199" s="14" t="s">
        <v>233</v>
      </c>
      <c r="D199" s="14" t="s">
        <v>241</v>
      </c>
      <c r="E199" s="141">
        <f t="shared" si="38"/>
        <v>50000</v>
      </c>
      <c r="F199" s="124"/>
      <c r="G199" s="124"/>
      <c r="H199" s="124"/>
      <c r="I199" s="121"/>
      <c r="J199" s="121">
        <v>50000</v>
      </c>
      <c r="K199" s="273">
        <v>50000</v>
      </c>
      <c r="L199" s="273">
        <v>50000</v>
      </c>
      <c r="M199" s="233"/>
      <c r="O199" s="115"/>
    </row>
    <row r="200" spans="1:15" ht="15">
      <c r="A200" s="69" t="s">
        <v>375</v>
      </c>
      <c r="B200" s="53" t="s">
        <v>242</v>
      </c>
      <c r="C200" s="14" t="s">
        <v>233</v>
      </c>
      <c r="D200" s="14" t="s">
        <v>120</v>
      </c>
      <c r="E200" s="141">
        <f t="shared" si="38"/>
        <v>0</v>
      </c>
      <c r="F200" s="124"/>
      <c r="G200" s="124"/>
      <c r="H200" s="124"/>
      <c r="I200" s="121"/>
      <c r="J200" s="121"/>
      <c r="K200" s="273"/>
      <c r="L200" s="273"/>
      <c r="M200" s="233"/>
      <c r="O200" s="115"/>
    </row>
    <row r="201" spans="1:15" ht="15">
      <c r="A201" s="71" t="s">
        <v>376</v>
      </c>
      <c r="B201" s="54" t="s">
        <v>243</v>
      </c>
      <c r="C201" s="24" t="s">
        <v>233</v>
      </c>
      <c r="D201" s="24" t="s">
        <v>244</v>
      </c>
      <c r="E201" s="141">
        <f t="shared" si="38"/>
        <v>30000</v>
      </c>
      <c r="F201" s="124"/>
      <c r="G201" s="124"/>
      <c r="H201" s="137"/>
      <c r="I201" s="122"/>
      <c r="J201" s="122">
        <v>30000</v>
      </c>
      <c r="K201" s="273">
        <v>30000</v>
      </c>
      <c r="L201" s="273">
        <v>30000</v>
      </c>
      <c r="M201" s="244"/>
      <c r="O201" s="115"/>
    </row>
    <row r="202" spans="1:15" ht="16.5" customHeight="1">
      <c r="A202" s="81" t="s">
        <v>245</v>
      </c>
      <c r="B202" s="59" t="s">
        <v>246</v>
      </c>
      <c r="C202" s="23" t="s">
        <v>25</v>
      </c>
      <c r="D202" s="23"/>
      <c r="E202" s="132">
        <f t="shared" si="38"/>
        <v>0</v>
      </c>
      <c r="F202" s="136"/>
      <c r="G202" s="136"/>
      <c r="H202" s="136"/>
      <c r="I202" s="136"/>
      <c r="J202" s="136"/>
      <c r="K202" s="286"/>
      <c r="L202" s="286"/>
      <c r="M202" s="245"/>
      <c r="O202" s="116"/>
    </row>
    <row r="203" spans="1:15" ht="15" customHeight="1">
      <c r="A203" s="81" t="s">
        <v>247</v>
      </c>
      <c r="B203" s="59" t="s">
        <v>248</v>
      </c>
      <c r="C203" s="23" t="s">
        <v>25</v>
      </c>
      <c r="D203" s="23"/>
      <c r="E203" s="132">
        <f t="shared" si="38"/>
        <v>0</v>
      </c>
      <c r="F203" s="132">
        <f aca="true" t="shared" si="39" ref="F203:M203">SUM(F204)</f>
        <v>0</v>
      </c>
      <c r="G203" s="132">
        <f t="shared" si="39"/>
        <v>0</v>
      </c>
      <c r="H203" s="132">
        <f t="shared" si="39"/>
        <v>0</v>
      </c>
      <c r="I203" s="132">
        <f t="shared" si="39"/>
        <v>0</v>
      </c>
      <c r="J203" s="132">
        <f t="shared" si="39"/>
        <v>0</v>
      </c>
      <c r="K203" s="132">
        <f t="shared" si="39"/>
        <v>0</v>
      </c>
      <c r="L203" s="201">
        <f t="shared" si="39"/>
        <v>0</v>
      </c>
      <c r="M203" s="237">
        <f t="shared" si="39"/>
        <v>0</v>
      </c>
      <c r="O203" s="116"/>
    </row>
    <row r="204" spans="1:15" ht="24">
      <c r="A204" s="74" t="s">
        <v>377</v>
      </c>
      <c r="B204" s="60" t="s">
        <v>249</v>
      </c>
      <c r="C204" s="31" t="s">
        <v>250</v>
      </c>
      <c r="D204" s="31"/>
      <c r="E204" s="134">
        <f t="shared" si="38"/>
        <v>0</v>
      </c>
      <c r="F204" s="134">
        <f aca="true" t="shared" si="40" ref="F204:M204">SUM(F206:F211)</f>
        <v>0</v>
      </c>
      <c r="G204" s="134">
        <f t="shared" si="40"/>
        <v>0</v>
      </c>
      <c r="H204" s="134">
        <f t="shared" si="40"/>
        <v>0</v>
      </c>
      <c r="I204" s="134">
        <f t="shared" si="40"/>
        <v>0</v>
      </c>
      <c r="J204" s="134">
        <f t="shared" si="40"/>
        <v>0</v>
      </c>
      <c r="K204" s="134">
        <f t="shared" si="40"/>
        <v>0</v>
      </c>
      <c r="L204" s="133">
        <f t="shared" si="40"/>
        <v>0</v>
      </c>
      <c r="M204" s="240">
        <f t="shared" si="40"/>
        <v>0</v>
      </c>
      <c r="O204" s="116"/>
    </row>
    <row r="205" spans="1:15" ht="14.25" customHeight="1">
      <c r="A205" s="69" t="s">
        <v>88</v>
      </c>
      <c r="B205" s="53"/>
      <c r="C205" s="14"/>
      <c r="D205" s="14"/>
      <c r="E205" s="39"/>
      <c r="F205" s="41"/>
      <c r="G205" s="41"/>
      <c r="H205" s="41"/>
      <c r="I205" s="41"/>
      <c r="J205" s="41"/>
      <c r="K205" s="199"/>
      <c r="L205" s="199"/>
      <c r="M205" s="234"/>
      <c r="O205" s="116"/>
    </row>
    <row r="206" spans="1:15" ht="17.25" customHeight="1">
      <c r="A206" s="69" t="s">
        <v>368</v>
      </c>
      <c r="B206" s="53" t="s">
        <v>251</v>
      </c>
      <c r="C206" s="14" t="s">
        <v>250</v>
      </c>
      <c r="D206" s="14" t="s">
        <v>229</v>
      </c>
      <c r="E206" s="141">
        <f aca="true" t="shared" si="41" ref="E206:E212">SUM(F206:J206)</f>
        <v>0</v>
      </c>
      <c r="F206" s="124"/>
      <c r="G206" s="124"/>
      <c r="H206" s="124"/>
      <c r="I206" s="121"/>
      <c r="J206" s="121"/>
      <c r="K206" s="273"/>
      <c r="L206" s="273"/>
      <c r="M206" s="233"/>
      <c r="O206" s="115"/>
    </row>
    <row r="207" spans="1:15" ht="24">
      <c r="A207" s="69" t="s">
        <v>372</v>
      </c>
      <c r="B207" s="53" t="s">
        <v>252</v>
      </c>
      <c r="C207" s="14" t="s">
        <v>250</v>
      </c>
      <c r="D207" s="14" t="s">
        <v>237</v>
      </c>
      <c r="E207" s="141">
        <f t="shared" si="41"/>
        <v>0</v>
      </c>
      <c r="F207" s="124"/>
      <c r="G207" s="124"/>
      <c r="H207" s="124"/>
      <c r="I207" s="121"/>
      <c r="J207" s="121"/>
      <c r="K207" s="273"/>
      <c r="L207" s="273"/>
      <c r="M207" s="233"/>
      <c r="O207" s="115"/>
    </row>
    <row r="208" spans="1:15" ht="24">
      <c r="A208" s="69" t="s">
        <v>373</v>
      </c>
      <c r="B208" s="53" t="s">
        <v>253</v>
      </c>
      <c r="C208" s="14" t="s">
        <v>250</v>
      </c>
      <c r="D208" s="14" t="s">
        <v>239</v>
      </c>
      <c r="E208" s="141">
        <f t="shared" si="41"/>
        <v>0</v>
      </c>
      <c r="F208" s="124"/>
      <c r="G208" s="124"/>
      <c r="H208" s="124"/>
      <c r="I208" s="121"/>
      <c r="J208" s="121"/>
      <c r="K208" s="273"/>
      <c r="L208" s="273"/>
      <c r="M208" s="233"/>
      <c r="O208" s="115"/>
    </row>
    <row r="209" spans="1:15" ht="15">
      <c r="A209" s="69" t="s">
        <v>374</v>
      </c>
      <c r="B209" s="53" t="s">
        <v>254</v>
      </c>
      <c r="C209" s="14" t="s">
        <v>250</v>
      </c>
      <c r="D209" s="14" t="s">
        <v>241</v>
      </c>
      <c r="E209" s="141">
        <f t="shared" si="41"/>
        <v>0</v>
      </c>
      <c r="F209" s="124"/>
      <c r="G209" s="124"/>
      <c r="H209" s="124"/>
      <c r="I209" s="121"/>
      <c r="J209" s="121"/>
      <c r="K209" s="273"/>
      <c r="L209" s="273"/>
      <c r="M209" s="233"/>
      <c r="O209" s="115"/>
    </row>
    <row r="210" spans="1:15" ht="15" customHeight="1">
      <c r="A210" s="69" t="s">
        <v>375</v>
      </c>
      <c r="B210" s="53" t="s">
        <v>255</v>
      </c>
      <c r="C210" s="14" t="s">
        <v>250</v>
      </c>
      <c r="D210" s="14" t="s">
        <v>120</v>
      </c>
      <c r="E210" s="141">
        <f t="shared" si="41"/>
        <v>0</v>
      </c>
      <c r="F210" s="124"/>
      <c r="G210" s="124"/>
      <c r="H210" s="124"/>
      <c r="I210" s="121"/>
      <c r="J210" s="121"/>
      <c r="K210" s="273"/>
      <c r="L210" s="273"/>
      <c r="M210" s="233"/>
      <c r="O210" s="115"/>
    </row>
    <row r="211" spans="1:15" ht="15" customHeight="1">
      <c r="A211" s="69" t="s">
        <v>376</v>
      </c>
      <c r="B211" s="53" t="s">
        <v>256</v>
      </c>
      <c r="C211" s="14" t="s">
        <v>250</v>
      </c>
      <c r="D211" s="14" t="s">
        <v>244</v>
      </c>
      <c r="E211" s="141">
        <f t="shared" si="41"/>
        <v>0</v>
      </c>
      <c r="F211" s="124"/>
      <c r="G211" s="124"/>
      <c r="H211" s="124"/>
      <c r="I211" s="121"/>
      <c r="J211" s="121"/>
      <c r="K211" s="273"/>
      <c r="L211" s="273"/>
      <c r="M211" s="233"/>
      <c r="O211" s="115"/>
    </row>
    <row r="212" spans="1:15" ht="25.5" customHeight="1">
      <c r="A212" s="82" t="s">
        <v>257</v>
      </c>
      <c r="B212" s="61" t="s">
        <v>466</v>
      </c>
      <c r="C212" s="30" t="s">
        <v>259</v>
      </c>
      <c r="D212" s="30"/>
      <c r="E212" s="135">
        <f t="shared" si="41"/>
        <v>0</v>
      </c>
      <c r="F212" s="135">
        <f aca="true" t="shared" si="42" ref="F212:M212">SUM(F214:F216)</f>
        <v>0</v>
      </c>
      <c r="G212" s="135">
        <f t="shared" si="42"/>
        <v>0</v>
      </c>
      <c r="H212" s="135">
        <f t="shared" si="42"/>
        <v>0</v>
      </c>
      <c r="I212" s="135">
        <f t="shared" si="42"/>
        <v>0</v>
      </c>
      <c r="J212" s="135">
        <f t="shared" si="42"/>
        <v>0</v>
      </c>
      <c r="K212" s="200">
        <f t="shared" si="42"/>
        <v>0</v>
      </c>
      <c r="L212" s="200">
        <f t="shared" si="42"/>
        <v>0</v>
      </c>
      <c r="M212" s="242">
        <f t="shared" si="42"/>
        <v>0</v>
      </c>
      <c r="O212" s="116"/>
    </row>
    <row r="213" spans="1:15" ht="12.75" customHeight="1">
      <c r="A213" s="83" t="s">
        <v>30</v>
      </c>
      <c r="B213" s="62"/>
      <c r="C213" s="32"/>
      <c r="D213" s="14"/>
      <c r="E213" s="39"/>
      <c r="F213" s="41"/>
      <c r="G213" s="41"/>
      <c r="H213" s="41"/>
      <c r="I213" s="41"/>
      <c r="J213" s="41"/>
      <c r="K213" s="199"/>
      <c r="L213" s="199"/>
      <c r="M213" s="234"/>
      <c r="O213" s="116"/>
    </row>
    <row r="214" spans="1:15" ht="24">
      <c r="A214" s="83" t="s">
        <v>378</v>
      </c>
      <c r="B214" s="62" t="s">
        <v>467</v>
      </c>
      <c r="C214" s="32" t="s">
        <v>261</v>
      </c>
      <c r="D214" s="14" t="s">
        <v>153</v>
      </c>
      <c r="E214" s="141">
        <f>SUM(F214:J214)</f>
        <v>0</v>
      </c>
      <c r="F214" s="124"/>
      <c r="G214" s="124"/>
      <c r="H214" s="124"/>
      <c r="I214" s="121"/>
      <c r="J214" s="121"/>
      <c r="K214" s="273"/>
      <c r="L214" s="273"/>
      <c r="M214" s="233"/>
      <c r="O214" s="115"/>
    </row>
    <row r="215" spans="1:15" ht="14.25" customHeight="1">
      <c r="A215" s="87" t="s">
        <v>340</v>
      </c>
      <c r="B215" s="88" t="s">
        <v>468</v>
      </c>
      <c r="C215" s="32" t="s">
        <v>223</v>
      </c>
      <c r="D215" s="32" t="s">
        <v>151</v>
      </c>
      <c r="E215" s="141">
        <f>SUM(F215:J215)</f>
        <v>0</v>
      </c>
      <c r="F215" s="124"/>
      <c r="G215" s="124"/>
      <c r="H215" s="124"/>
      <c r="I215" s="121"/>
      <c r="J215" s="121"/>
      <c r="K215" s="285"/>
      <c r="L215" s="285"/>
      <c r="M215" s="216"/>
      <c r="O215" s="115"/>
    </row>
    <row r="216" spans="1:15" ht="15.75" customHeight="1" thickBot="1">
      <c r="A216" s="87" t="s">
        <v>341</v>
      </c>
      <c r="B216" s="88" t="s">
        <v>471</v>
      </c>
      <c r="C216" s="256" t="s">
        <v>223</v>
      </c>
      <c r="D216" s="256" t="s">
        <v>153</v>
      </c>
      <c r="E216" s="141">
        <f>SUM(F216:J216)</f>
        <v>0</v>
      </c>
      <c r="F216" s="265"/>
      <c r="G216" s="265"/>
      <c r="H216" s="265"/>
      <c r="I216" s="266"/>
      <c r="J216" s="266"/>
      <c r="K216" s="285"/>
      <c r="L216" s="285"/>
      <c r="M216" s="267"/>
      <c r="O216" s="115"/>
    </row>
    <row r="217" spans="1:15" ht="15.75" customHeight="1">
      <c r="A217" s="76" t="s">
        <v>287</v>
      </c>
      <c r="B217" s="90" t="s">
        <v>263</v>
      </c>
      <c r="C217" s="91" t="s">
        <v>264</v>
      </c>
      <c r="D217" s="18"/>
      <c r="E217" s="128">
        <f>SUM(F217:J217)</f>
        <v>-600000</v>
      </c>
      <c r="F217" s="128">
        <f aca="true" t="shared" si="43" ref="F217:M217">SUM(F219:F221)</f>
        <v>0</v>
      </c>
      <c r="G217" s="128">
        <f t="shared" si="43"/>
        <v>0</v>
      </c>
      <c r="H217" s="128">
        <f t="shared" si="43"/>
        <v>0</v>
      </c>
      <c r="I217" s="128">
        <f t="shared" si="43"/>
        <v>0</v>
      </c>
      <c r="J217" s="128">
        <f t="shared" si="43"/>
        <v>-600000</v>
      </c>
      <c r="K217" s="128">
        <f t="shared" si="43"/>
        <v>-600000</v>
      </c>
      <c r="L217" s="128">
        <f t="shared" si="43"/>
        <v>-600000</v>
      </c>
      <c r="M217" s="246">
        <f t="shared" si="43"/>
        <v>0</v>
      </c>
      <c r="O217" s="116"/>
    </row>
    <row r="218" spans="1:15" ht="15">
      <c r="A218" s="69" t="s">
        <v>30</v>
      </c>
      <c r="B218" s="53"/>
      <c r="C218" s="14"/>
      <c r="D218" s="14"/>
      <c r="E218" s="39"/>
      <c r="F218" s="41"/>
      <c r="G218" s="41"/>
      <c r="H218" s="41"/>
      <c r="I218" s="41"/>
      <c r="J218" s="41"/>
      <c r="K218" s="199"/>
      <c r="L218" s="199"/>
      <c r="M218" s="215"/>
      <c r="O218" s="116"/>
    </row>
    <row r="219" spans="1:15" ht="25.5">
      <c r="A219" s="83" t="s">
        <v>379</v>
      </c>
      <c r="B219" s="62" t="s">
        <v>265</v>
      </c>
      <c r="C219" s="32" t="s">
        <v>25</v>
      </c>
      <c r="D219" s="32"/>
      <c r="E219" s="141">
        <f>SUM(F219:J219)</f>
        <v>0</v>
      </c>
      <c r="F219" s="121"/>
      <c r="G219" s="121"/>
      <c r="H219" s="121"/>
      <c r="I219" s="121"/>
      <c r="J219" s="121"/>
      <c r="K219" s="273"/>
      <c r="L219" s="273"/>
      <c r="M219" s="216"/>
      <c r="O219" s="116"/>
    </row>
    <row r="220" spans="1:15" ht="15">
      <c r="A220" s="83" t="s">
        <v>380</v>
      </c>
      <c r="B220" s="62" t="s">
        <v>266</v>
      </c>
      <c r="C220" s="32" t="s">
        <v>25</v>
      </c>
      <c r="D220" s="32"/>
      <c r="E220" s="141">
        <f>SUM(F220:J220)</f>
        <v>-600000</v>
      </c>
      <c r="F220" s="121"/>
      <c r="G220" s="121"/>
      <c r="H220" s="121"/>
      <c r="I220" s="121"/>
      <c r="J220" s="121">
        <v>-600000</v>
      </c>
      <c r="K220" s="273">
        <v>-600000</v>
      </c>
      <c r="L220" s="273">
        <v>-600000</v>
      </c>
      <c r="M220" s="216"/>
      <c r="O220" s="116"/>
    </row>
    <row r="221" spans="1:15" ht="15" customHeight="1">
      <c r="A221" s="83" t="s">
        <v>381</v>
      </c>
      <c r="B221" s="62" t="s">
        <v>267</v>
      </c>
      <c r="C221" s="32" t="s">
        <v>25</v>
      </c>
      <c r="D221" s="32"/>
      <c r="E221" s="141">
        <f>SUM(F221:J221)</f>
        <v>0</v>
      </c>
      <c r="F221" s="121"/>
      <c r="G221" s="121"/>
      <c r="H221" s="121"/>
      <c r="I221" s="121"/>
      <c r="J221" s="121"/>
      <c r="K221" s="273"/>
      <c r="L221" s="273"/>
      <c r="M221" s="216"/>
      <c r="O221" s="116"/>
    </row>
    <row r="222" spans="1:15" ht="15">
      <c r="A222" s="84" t="s">
        <v>268</v>
      </c>
      <c r="B222" s="63" t="s">
        <v>269</v>
      </c>
      <c r="C222" s="33" t="s">
        <v>25</v>
      </c>
      <c r="D222" s="34"/>
      <c r="E222" s="138">
        <f>SUM(F222:J222)</f>
        <v>19772.72</v>
      </c>
      <c r="F222" s="138">
        <f aca="true" t="shared" si="44" ref="F222:L222">SUM(F224:F226)</f>
        <v>0</v>
      </c>
      <c r="G222" s="138">
        <f t="shared" si="44"/>
        <v>0</v>
      </c>
      <c r="H222" s="138">
        <f t="shared" si="44"/>
        <v>0</v>
      </c>
      <c r="I222" s="138">
        <f t="shared" si="44"/>
        <v>0</v>
      </c>
      <c r="J222" s="138">
        <f t="shared" si="44"/>
        <v>19772.72</v>
      </c>
      <c r="K222" s="138">
        <f t="shared" si="44"/>
        <v>0</v>
      </c>
      <c r="L222" s="138">
        <f t="shared" si="44"/>
        <v>0</v>
      </c>
      <c r="M222" s="138"/>
      <c r="O222" s="116"/>
    </row>
    <row r="223" spans="1:15" ht="23.25" customHeight="1">
      <c r="A223" s="83" t="s">
        <v>270</v>
      </c>
      <c r="B223" s="62"/>
      <c r="C223" s="32"/>
      <c r="D223" s="14"/>
      <c r="E223" s="45"/>
      <c r="F223" s="47"/>
      <c r="G223" s="47"/>
      <c r="H223" s="47"/>
      <c r="I223" s="47"/>
      <c r="J223" s="47"/>
      <c r="K223" s="199"/>
      <c r="L223" s="199"/>
      <c r="M223" s="247"/>
      <c r="O223" s="116"/>
    </row>
    <row r="224" spans="1:15" ht="18.75" customHeight="1">
      <c r="A224" s="69" t="s">
        <v>382</v>
      </c>
      <c r="B224" s="53" t="s">
        <v>271</v>
      </c>
      <c r="C224" s="14" t="s">
        <v>272</v>
      </c>
      <c r="D224" s="32"/>
      <c r="E224" s="129">
        <f>SUM(F224:J224)</f>
        <v>0</v>
      </c>
      <c r="F224" s="126"/>
      <c r="G224" s="126"/>
      <c r="H224" s="126"/>
      <c r="I224" s="126"/>
      <c r="J224" s="126"/>
      <c r="K224" s="198"/>
      <c r="L224" s="198"/>
      <c r="M224" s="225"/>
      <c r="O224" s="116"/>
    </row>
    <row r="225" spans="1:15" ht="15">
      <c r="A225" s="69" t="s">
        <v>383</v>
      </c>
      <c r="B225" s="53" t="s">
        <v>273</v>
      </c>
      <c r="C225" s="14" t="s">
        <v>272</v>
      </c>
      <c r="D225" s="32"/>
      <c r="E225" s="129">
        <f>SUM(F225:J225)</f>
        <v>19772.72</v>
      </c>
      <c r="F225" s="126"/>
      <c r="G225" s="126"/>
      <c r="H225" s="126"/>
      <c r="I225" s="126"/>
      <c r="J225" s="126">
        <v>19772.72</v>
      </c>
      <c r="K225" s="149"/>
      <c r="L225" s="149"/>
      <c r="M225" s="225"/>
      <c r="O225" s="116"/>
    </row>
    <row r="226" spans="1:15" ht="15">
      <c r="A226" s="71" t="s">
        <v>441</v>
      </c>
      <c r="B226" s="54" t="s">
        <v>439</v>
      </c>
      <c r="C226" s="24" t="s">
        <v>440</v>
      </c>
      <c r="D226" s="89"/>
      <c r="E226" s="129">
        <f>SUM(F226:J226)</f>
        <v>0</v>
      </c>
      <c r="F226" s="180"/>
      <c r="G226" s="180"/>
      <c r="H226" s="180"/>
      <c r="I226" s="180"/>
      <c r="J226" s="180"/>
      <c r="K226" s="149"/>
      <c r="L226" s="149"/>
      <c r="M226" s="225"/>
      <c r="O226" s="116"/>
    </row>
    <row r="227" spans="1:15" ht="15.75" thickBot="1">
      <c r="A227" s="85" t="s">
        <v>414</v>
      </c>
      <c r="B227" s="276" t="s">
        <v>478</v>
      </c>
      <c r="C227" s="35" t="s">
        <v>25</v>
      </c>
      <c r="D227" s="35" t="s">
        <v>25</v>
      </c>
      <c r="E227" s="139">
        <f>SUM(F227:J227)</f>
        <v>456813910.29999995</v>
      </c>
      <c r="F227" s="139">
        <f aca="true" t="shared" si="45" ref="F227:M227">SUM(F82,F222)</f>
        <v>194616679</v>
      </c>
      <c r="G227" s="139">
        <f t="shared" si="45"/>
        <v>38875400</v>
      </c>
      <c r="H227" s="139">
        <f t="shared" si="45"/>
        <v>0</v>
      </c>
      <c r="I227" s="139">
        <f t="shared" si="45"/>
        <v>0</v>
      </c>
      <c r="J227" s="139">
        <f t="shared" si="45"/>
        <v>223321831.29999998</v>
      </c>
      <c r="K227" s="139">
        <f t="shared" si="45"/>
        <v>382580693.70000005</v>
      </c>
      <c r="L227" s="139">
        <f t="shared" si="45"/>
        <v>382580693.70000005</v>
      </c>
      <c r="M227" s="248">
        <f t="shared" si="45"/>
        <v>0</v>
      </c>
      <c r="O227" s="116"/>
    </row>
    <row r="228" spans="1:15" ht="17.25" customHeight="1" thickBot="1">
      <c r="A228" s="66" t="s">
        <v>274</v>
      </c>
      <c r="B228" s="64" t="s">
        <v>275</v>
      </c>
      <c r="C228" s="36" t="s">
        <v>25</v>
      </c>
      <c r="D228" s="36" t="s">
        <v>25</v>
      </c>
      <c r="E228" s="140">
        <f>ROUND(SUM(F228:J228),2)</f>
        <v>0</v>
      </c>
      <c r="F228" s="140">
        <f aca="true" t="shared" si="46" ref="F228:L228">ROUND(F21+F22-F23+F25+F75+F217-F82-F222,2)</f>
        <v>0</v>
      </c>
      <c r="G228" s="140">
        <f t="shared" si="46"/>
        <v>0</v>
      </c>
      <c r="H228" s="140">
        <f t="shared" si="46"/>
        <v>0</v>
      </c>
      <c r="I228" s="140">
        <f t="shared" si="46"/>
        <v>0</v>
      </c>
      <c r="J228" s="140">
        <f t="shared" si="46"/>
        <v>0</v>
      </c>
      <c r="K228" s="140">
        <f t="shared" si="46"/>
        <v>0</v>
      </c>
      <c r="L228" s="140">
        <f t="shared" si="46"/>
        <v>0</v>
      </c>
      <c r="M228" s="249"/>
      <c r="O228" s="116"/>
    </row>
    <row r="229" spans="1:6" ht="15">
      <c r="A229" s="7"/>
      <c r="B229" s="5"/>
      <c r="C229" s="2"/>
      <c r="E229" s="37"/>
      <c r="F229" s="6"/>
    </row>
    <row r="230" spans="1:187" ht="15">
      <c r="A230" s="303" t="s">
        <v>405</v>
      </c>
      <c r="B230" s="303"/>
      <c r="C230" s="303"/>
      <c r="D230" s="303"/>
      <c r="E230" s="154"/>
      <c r="F230" s="154"/>
      <c r="G230" s="154"/>
      <c r="H230" s="154"/>
      <c r="I230" s="154"/>
      <c r="J230" s="154"/>
      <c r="K230" s="154"/>
      <c r="L230" s="154"/>
      <c r="M230" s="250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154"/>
      <c r="AS230" s="154"/>
      <c r="AT230" s="154"/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  <c r="BG230" s="154"/>
      <c r="BH230" s="154"/>
      <c r="BI230" s="154"/>
      <c r="BJ230" s="154"/>
      <c r="BK230" s="154"/>
      <c r="BL230" s="154"/>
      <c r="BM230" s="154"/>
      <c r="BN230" s="154"/>
      <c r="BO230" s="154"/>
      <c r="BP230" s="154"/>
      <c r="BQ230" s="154"/>
      <c r="BR230" s="154"/>
      <c r="BS230" s="154"/>
      <c r="BT230" s="154"/>
      <c r="BU230" s="154"/>
      <c r="BV230" s="154"/>
      <c r="BW230" s="154"/>
      <c r="BX230" s="154"/>
      <c r="BY230" s="157"/>
      <c r="BZ230" s="157"/>
      <c r="CA230" s="157"/>
      <c r="CB230" s="157"/>
      <c r="CC230" s="157"/>
      <c r="CD230" s="157"/>
      <c r="CE230" s="157"/>
      <c r="CF230" s="157"/>
      <c r="CG230" s="157"/>
      <c r="CH230" s="157"/>
      <c r="CI230" s="157"/>
      <c r="CJ230" s="157"/>
      <c r="CK230" s="157"/>
      <c r="CL230" s="157"/>
      <c r="CM230" s="157"/>
      <c r="CN230" s="157"/>
      <c r="CO230" s="157"/>
      <c r="CP230" s="157"/>
      <c r="CQ230" s="157"/>
      <c r="CR230" s="157"/>
      <c r="CS230" s="157"/>
      <c r="CT230" s="157"/>
      <c r="CU230" s="157"/>
      <c r="CV230" s="157"/>
      <c r="CW230" s="157"/>
      <c r="CX230" s="157"/>
      <c r="CY230" s="157"/>
      <c r="CZ230" s="157"/>
      <c r="DA230" s="157"/>
      <c r="DB230" s="157"/>
      <c r="DC230" s="157"/>
      <c r="DD230" s="157"/>
      <c r="DE230" s="157"/>
      <c r="DF230" s="157"/>
      <c r="DG230" s="154"/>
      <c r="DH230" s="154"/>
      <c r="DI230" s="154"/>
      <c r="DJ230" s="154"/>
      <c r="DK230" s="154"/>
      <c r="DL230" s="154"/>
      <c r="DM230" s="154"/>
      <c r="DN230" s="154"/>
      <c r="DO230" s="154"/>
      <c r="DP230" s="154"/>
      <c r="DQ230" s="154"/>
      <c r="DR230" s="154"/>
      <c r="DS230" s="154"/>
      <c r="DT230" s="154"/>
      <c r="DU230" s="154"/>
      <c r="DV230" s="154"/>
      <c r="DW230" s="154"/>
      <c r="DX230" s="154"/>
      <c r="DY230" s="154"/>
      <c r="DZ230" s="154"/>
      <c r="EA230" s="154"/>
      <c r="EB230" s="154"/>
      <c r="EC230" s="154"/>
      <c r="ED230" s="154"/>
      <c r="EE230" s="154"/>
      <c r="EF230" s="154"/>
      <c r="EG230" s="154"/>
      <c r="EH230" s="154"/>
      <c r="EI230" s="154"/>
      <c r="EJ230" s="154"/>
      <c r="EK230" s="154"/>
      <c r="EL230" s="154"/>
      <c r="EM230" s="154"/>
      <c r="EN230" s="154"/>
      <c r="EO230" s="154"/>
      <c r="EP230" s="154"/>
      <c r="EQ230" s="154"/>
      <c r="ER230" s="154"/>
      <c r="ES230" s="154"/>
      <c r="ET230" s="154"/>
      <c r="EU230" s="154"/>
      <c r="EV230" s="154"/>
      <c r="EW230" s="154"/>
      <c r="EX230" s="154"/>
      <c r="EY230" s="154"/>
      <c r="EZ230" s="154"/>
      <c r="FA230" s="154"/>
      <c r="FB230" s="154"/>
      <c r="FC230" s="154"/>
      <c r="FD230" s="154"/>
      <c r="FE230" s="154"/>
      <c r="FF230" s="154"/>
      <c r="FG230" s="154"/>
      <c r="FH230" s="154"/>
      <c r="FI230" s="154"/>
      <c r="FJ230" s="154"/>
      <c r="FK230" s="154"/>
      <c r="FL230" s="154"/>
      <c r="FM230" s="154"/>
      <c r="FN230" s="154"/>
      <c r="FO230" s="154"/>
      <c r="FP230" s="154"/>
      <c r="FQ230" s="154"/>
      <c r="FR230" s="154"/>
      <c r="FS230" s="154"/>
      <c r="FT230" s="154"/>
      <c r="FU230" s="154"/>
      <c r="FV230" s="154"/>
      <c r="FW230" s="154"/>
      <c r="FX230" s="154"/>
      <c r="FY230" s="154"/>
      <c r="FZ230" s="154"/>
      <c r="GA230" s="154"/>
      <c r="GB230" s="154"/>
      <c r="GC230" s="154"/>
      <c r="GD230" s="154"/>
      <c r="GE230" s="154"/>
    </row>
    <row r="231" spans="1:187" ht="15">
      <c r="A231" s="303" t="s">
        <v>406</v>
      </c>
      <c r="B231" s="303"/>
      <c r="C231" s="303"/>
      <c r="D231" s="303"/>
      <c r="E231" s="303"/>
      <c r="F231" s="154"/>
      <c r="G231" s="154"/>
      <c r="H231" s="154"/>
      <c r="I231" s="154"/>
      <c r="J231" s="154"/>
      <c r="K231" s="154"/>
      <c r="L231" s="154"/>
      <c r="M231" s="250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4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  <c r="BI231" s="154"/>
      <c r="BJ231" s="154"/>
      <c r="BK231" s="154"/>
      <c r="BL231" s="154"/>
      <c r="BM231" s="154"/>
      <c r="BN231" s="154"/>
      <c r="BO231" s="154"/>
      <c r="BP231" s="154"/>
      <c r="BQ231" s="154"/>
      <c r="BR231" s="154"/>
      <c r="BS231" s="154"/>
      <c r="BT231" s="154"/>
      <c r="BU231" s="154"/>
      <c r="BV231" s="154"/>
      <c r="BW231" s="154"/>
      <c r="BX231" s="154"/>
      <c r="BY231" s="157"/>
      <c r="BZ231" s="157"/>
      <c r="CA231" s="157"/>
      <c r="CB231" s="157"/>
      <c r="CC231" s="157"/>
      <c r="CD231" s="157"/>
      <c r="CE231" s="157"/>
      <c r="CF231" s="157"/>
      <c r="CG231" s="157"/>
      <c r="CH231" s="157"/>
      <c r="CI231" s="157"/>
      <c r="CJ231" s="157"/>
      <c r="CK231" s="157"/>
      <c r="CL231" s="157"/>
      <c r="CM231" s="157"/>
      <c r="CN231" s="157"/>
      <c r="CO231" s="157"/>
      <c r="CP231" s="157"/>
      <c r="CQ231" s="157"/>
      <c r="CR231" s="157"/>
      <c r="CS231" s="157"/>
      <c r="CT231" s="157"/>
      <c r="CU231" s="157"/>
      <c r="CV231" s="157"/>
      <c r="CW231" s="157"/>
      <c r="CX231" s="157"/>
      <c r="CY231" s="157"/>
      <c r="CZ231" s="157"/>
      <c r="DA231" s="157"/>
      <c r="DB231" s="157"/>
      <c r="DC231" s="157"/>
      <c r="DD231" s="157"/>
      <c r="DE231" s="157"/>
      <c r="DF231" s="157"/>
      <c r="DG231" s="154"/>
      <c r="DH231" s="154"/>
      <c r="DI231" s="154"/>
      <c r="DJ231" s="154"/>
      <c r="DK231" s="154"/>
      <c r="DL231" s="154"/>
      <c r="DM231" s="154"/>
      <c r="DN231" s="154"/>
      <c r="DO231" s="154"/>
      <c r="DP231" s="154"/>
      <c r="DQ231" s="154"/>
      <c r="DR231" s="154"/>
      <c r="DS231" s="154"/>
      <c r="DT231" s="154"/>
      <c r="DU231" s="154"/>
      <c r="DV231" s="154"/>
      <c r="DW231" s="154"/>
      <c r="DX231" s="154"/>
      <c r="DY231" s="154"/>
      <c r="DZ231" s="154"/>
      <c r="EA231" s="154"/>
      <c r="EB231" s="154"/>
      <c r="EC231" s="154"/>
      <c r="ED231" s="154"/>
      <c r="EE231" s="154"/>
      <c r="EF231" s="154"/>
      <c r="EG231" s="154"/>
      <c r="EH231" s="154"/>
      <c r="EI231" s="154"/>
      <c r="EJ231" s="154"/>
      <c r="EK231" s="154"/>
      <c r="EL231" s="154"/>
      <c r="EM231" s="154"/>
      <c r="EN231" s="154"/>
      <c r="EO231" s="154"/>
      <c r="EP231" s="154"/>
      <c r="EQ231" s="154"/>
      <c r="ER231" s="154"/>
      <c r="ES231" s="154"/>
      <c r="ET231" s="154"/>
      <c r="EU231" s="154"/>
      <c r="EV231" s="154"/>
      <c r="EW231" s="154"/>
      <c r="EX231" s="154"/>
      <c r="EY231" s="154"/>
      <c r="EZ231" s="154"/>
      <c r="FA231" s="154"/>
      <c r="FB231" s="154"/>
      <c r="FC231" s="154"/>
      <c r="FD231" s="154"/>
      <c r="FE231" s="154"/>
      <c r="FF231" s="154"/>
      <c r="FG231" s="154"/>
      <c r="FH231" s="154"/>
      <c r="FI231" s="154"/>
      <c r="FJ231" s="154"/>
      <c r="FK231" s="154"/>
      <c r="FL231" s="154"/>
      <c r="FM231" s="154"/>
      <c r="FN231" s="154"/>
      <c r="FO231" s="154"/>
      <c r="FP231" s="154"/>
      <c r="FQ231" s="154"/>
      <c r="FR231" s="154"/>
      <c r="FS231" s="154"/>
      <c r="FT231" s="154"/>
      <c r="FU231" s="154"/>
      <c r="FV231" s="154"/>
      <c r="FW231" s="154"/>
      <c r="FX231" s="154"/>
      <c r="FY231" s="154"/>
      <c r="FZ231" s="154"/>
      <c r="GA231" s="154"/>
      <c r="GB231" s="154"/>
      <c r="GC231" s="154"/>
      <c r="GD231" s="154"/>
      <c r="GE231" s="154"/>
    </row>
    <row r="232" spans="1:187" ht="15" customHeight="1">
      <c r="A232" s="295" t="s">
        <v>407</v>
      </c>
      <c r="B232" s="295"/>
      <c r="C232" s="295"/>
      <c r="D232" s="295"/>
      <c r="E232" s="295"/>
      <c r="F232" s="295"/>
      <c r="G232" s="295"/>
      <c r="H232" s="295"/>
      <c r="I232" s="295"/>
      <c r="J232" s="295"/>
      <c r="K232" s="295"/>
      <c r="L232" s="295"/>
      <c r="M232" s="295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/>
      <c r="AP232" s="158"/>
      <c r="AQ232" s="158"/>
      <c r="AR232" s="158"/>
      <c r="AS232" s="158"/>
      <c r="AT232" s="158"/>
      <c r="AU232" s="158"/>
      <c r="AV232" s="158"/>
      <c r="AW232" s="158"/>
      <c r="AX232" s="158"/>
      <c r="AY232" s="158"/>
      <c r="AZ232" s="158"/>
      <c r="BA232" s="158"/>
      <c r="BB232" s="158"/>
      <c r="BC232" s="158"/>
      <c r="BD232" s="158"/>
      <c r="BE232" s="158"/>
      <c r="BF232" s="158"/>
      <c r="BG232" s="158"/>
      <c r="BH232" s="158"/>
      <c r="BI232" s="158"/>
      <c r="BJ232" s="158"/>
      <c r="BK232" s="158"/>
      <c r="BL232" s="158"/>
      <c r="BM232" s="158"/>
      <c r="BN232" s="158"/>
      <c r="BO232" s="158"/>
      <c r="BP232" s="158"/>
      <c r="BQ232" s="158"/>
      <c r="BR232" s="158"/>
      <c r="BS232" s="158"/>
      <c r="BT232" s="158"/>
      <c r="BU232" s="158"/>
      <c r="BV232" s="158"/>
      <c r="BW232" s="158"/>
      <c r="BX232" s="158"/>
      <c r="BY232" s="158"/>
      <c r="BZ232" s="158"/>
      <c r="CA232" s="158"/>
      <c r="CB232" s="158"/>
      <c r="CC232" s="158"/>
      <c r="CD232" s="158"/>
      <c r="CE232" s="158"/>
      <c r="CF232" s="158"/>
      <c r="CG232" s="158"/>
      <c r="CH232" s="158"/>
      <c r="CI232" s="158"/>
      <c r="CJ232" s="158"/>
      <c r="CK232" s="158"/>
      <c r="CL232" s="158"/>
      <c r="CM232" s="158"/>
      <c r="CN232" s="158"/>
      <c r="CO232" s="158"/>
      <c r="CP232" s="158"/>
      <c r="CQ232" s="158"/>
      <c r="CR232" s="158"/>
      <c r="CS232" s="158"/>
      <c r="CT232" s="158"/>
      <c r="CU232" s="158"/>
      <c r="CV232" s="158"/>
      <c r="CW232" s="158"/>
      <c r="CX232" s="158"/>
      <c r="CY232" s="158"/>
      <c r="CZ232" s="158"/>
      <c r="DA232" s="158"/>
      <c r="DB232" s="158"/>
      <c r="DC232" s="158"/>
      <c r="DD232" s="158"/>
      <c r="DE232" s="158"/>
      <c r="DF232" s="158"/>
      <c r="DG232" s="158"/>
      <c r="DH232" s="158"/>
      <c r="DI232" s="158"/>
      <c r="DJ232" s="158"/>
      <c r="DK232" s="158"/>
      <c r="DL232" s="158"/>
      <c r="DM232" s="158"/>
      <c r="DN232" s="158"/>
      <c r="DO232" s="158"/>
      <c r="DP232" s="158"/>
      <c r="DQ232" s="158"/>
      <c r="DR232" s="158"/>
      <c r="DS232" s="158"/>
      <c r="DT232" s="158"/>
      <c r="DU232" s="158"/>
      <c r="DV232" s="158"/>
      <c r="DW232" s="158"/>
      <c r="DX232" s="158"/>
      <c r="DY232" s="158"/>
      <c r="DZ232" s="158"/>
      <c r="EA232" s="158"/>
      <c r="EB232" s="158"/>
      <c r="EC232" s="158"/>
      <c r="ED232" s="158"/>
      <c r="EE232" s="158"/>
      <c r="EF232" s="158"/>
      <c r="EG232" s="158"/>
      <c r="EH232" s="158"/>
      <c r="EI232" s="158"/>
      <c r="EJ232" s="158"/>
      <c r="EK232" s="158"/>
      <c r="EL232" s="158"/>
      <c r="EM232" s="158"/>
      <c r="EN232" s="158"/>
      <c r="EO232" s="158"/>
      <c r="EP232" s="158"/>
      <c r="EQ232" s="158"/>
      <c r="ER232" s="158"/>
      <c r="ES232" s="158"/>
      <c r="ET232" s="158"/>
      <c r="EU232" s="158"/>
      <c r="EV232" s="158"/>
      <c r="EW232" s="158"/>
      <c r="EX232" s="158"/>
      <c r="EY232" s="158"/>
      <c r="EZ232" s="158"/>
      <c r="FA232" s="158"/>
      <c r="FB232" s="158"/>
      <c r="FC232" s="158"/>
      <c r="FD232" s="158"/>
      <c r="FE232" s="158"/>
      <c r="FF232" s="158"/>
      <c r="FG232" s="158"/>
      <c r="FH232" s="158"/>
      <c r="FI232" s="158"/>
      <c r="FJ232" s="158"/>
      <c r="FK232" s="158"/>
      <c r="FL232" s="158"/>
      <c r="FM232" s="158"/>
      <c r="FN232" s="158"/>
      <c r="FO232" s="158"/>
      <c r="FP232" s="158"/>
      <c r="FQ232" s="158"/>
      <c r="FR232" s="158"/>
      <c r="FS232" s="158"/>
      <c r="FT232" s="158"/>
      <c r="FU232" s="158"/>
      <c r="FV232" s="158"/>
      <c r="FW232" s="158"/>
      <c r="FX232" s="158"/>
      <c r="FY232" s="158"/>
      <c r="FZ232" s="158"/>
      <c r="GA232" s="158"/>
      <c r="GB232" s="158"/>
      <c r="GC232" s="158"/>
      <c r="GD232" s="158"/>
      <c r="GE232" s="158"/>
    </row>
    <row r="233" spans="1:187" ht="15">
      <c r="A233" s="155" t="s">
        <v>408</v>
      </c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250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  <c r="BI233" s="154"/>
      <c r="BJ233" s="154"/>
      <c r="BK233" s="154"/>
      <c r="BL233" s="154"/>
      <c r="BM233" s="154"/>
      <c r="BN233" s="154"/>
      <c r="BO233" s="154"/>
      <c r="BP233" s="154"/>
      <c r="BQ233" s="154"/>
      <c r="BR233" s="154"/>
      <c r="BS233" s="154"/>
      <c r="BT233" s="154"/>
      <c r="BU233" s="154"/>
      <c r="BV233" s="154"/>
      <c r="BW233" s="154"/>
      <c r="BX233" s="154"/>
      <c r="BY233" s="157"/>
      <c r="BZ233" s="157"/>
      <c r="CA233" s="157"/>
      <c r="CB233" s="157"/>
      <c r="CC233" s="157"/>
      <c r="CD233" s="157"/>
      <c r="CE233" s="157"/>
      <c r="CF233" s="157"/>
      <c r="CG233" s="157"/>
      <c r="CH233" s="157"/>
      <c r="CI233" s="157"/>
      <c r="CJ233" s="157"/>
      <c r="CK233" s="157"/>
      <c r="CL233" s="157"/>
      <c r="CM233" s="157"/>
      <c r="CN233" s="157"/>
      <c r="CO233" s="157"/>
      <c r="CP233" s="157"/>
      <c r="CQ233" s="157"/>
      <c r="CR233" s="157"/>
      <c r="CS233" s="157"/>
      <c r="CT233" s="157"/>
      <c r="CU233" s="157"/>
      <c r="CV233" s="157"/>
      <c r="CW233" s="157"/>
      <c r="CX233" s="157"/>
      <c r="CY233" s="157"/>
      <c r="CZ233" s="157"/>
      <c r="DA233" s="157"/>
      <c r="DB233" s="157"/>
      <c r="DC233" s="157"/>
      <c r="DD233" s="157"/>
      <c r="DE233" s="157"/>
      <c r="DF233" s="157"/>
      <c r="DG233" s="156"/>
      <c r="DH233" s="156"/>
      <c r="DI233" s="156"/>
      <c r="DJ233" s="156"/>
      <c r="DK233" s="156"/>
      <c r="DL233" s="156"/>
      <c r="DM233" s="156"/>
      <c r="DN233" s="156"/>
      <c r="DO233" s="156"/>
      <c r="DP233" s="156"/>
      <c r="DQ233" s="156"/>
      <c r="DR233" s="156"/>
      <c r="DS233" s="156"/>
      <c r="DT233" s="156"/>
      <c r="DU233" s="156"/>
      <c r="DV233" s="156"/>
      <c r="DW233" s="156"/>
      <c r="DX233" s="156"/>
      <c r="DY233" s="156"/>
      <c r="DZ233" s="156"/>
      <c r="EA233" s="156"/>
      <c r="EB233" s="156"/>
      <c r="EC233" s="156"/>
      <c r="ED233" s="156"/>
      <c r="EE233" s="156"/>
      <c r="EF233" s="156"/>
      <c r="EG233" s="156"/>
      <c r="EH233" s="156"/>
      <c r="EI233" s="156"/>
      <c r="EJ233" s="156"/>
      <c r="EK233" s="156"/>
      <c r="EL233" s="156"/>
      <c r="EM233" s="156"/>
      <c r="EN233" s="156"/>
      <c r="EO233" s="156"/>
      <c r="EP233" s="156"/>
      <c r="EQ233" s="156"/>
      <c r="ER233" s="156"/>
      <c r="ES233" s="156"/>
      <c r="ET233" s="156"/>
      <c r="EU233" s="156"/>
      <c r="EV233" s="156"/>
      <c r="EW233" s="156"/>
      <c r="EX233" s="156"/>
      <c r="EY233" s="156"/>
      <c r="EZ233" s="156"/>
      <c r="FA233" s="156"/>
      <c r="FB233" s="156"/>
      <c r="FC233" s="156"/>
      <c r="FD233" s="156"/>
      <c r="FE233" s="156"/>
      <c r="FF233" s="156"/>
      <c r="FG233" s="156"/>
      <c r="FH233" s="156"/>
      <c r="FI233" s="156"/>
      <c r="FJ233" s="156"/>
      <c r="FK233" s="156"/>
      <c r="FL233" s="156"/>
      <c r="FM233" s="156"/>
      <c r="FN233" s="156"/>
      <c r="FO233" s="156"/>
      <c r="FP233" s="156"/>
      <c r="FQ233" s="156"/>
      <c r="FR233" s="156"/>
      <c r="FS233" s="156"/>
      <c r="FT233" s="156"/>
      <c r="FU233" s="156"/>
      <c r="FV233" s="156"/>
      <c r="FW233" s="156"/>
      <c r="FX233" s="156"/>
      <c r="FY233" s="156"/>
      <c r="FZ233" s="156"/>
      <c r="GA233" s="156"/>
      <c r="GB233" s="156"/>
      <c r="GC233" s="156"/>
      <c r="GD233" s="156"/>
      <c r="GE233" s="156"/>
    </row>
    <row r="234" spans="1:6" ht="15" customHeight="1">
      <c r="A234" s="7"/>
      <c r="B234" s="5"/>
      <c r="C234" s="2"/>
      <c r="E234" s="37"/>
      <c r="F234" s="6"/>
    </row>
    <row r="235" spans="1:6" ht="15">
      <c r="A235" s="7"/>
      <c r="B235" s="5"/>
      <c r="C235" s="2"/>
      <c r="E235" s="37"/>
      <c r="F235" s="6"/>
    </row>
    <row r="236" spans="1:6" ht="15">
      <c r="A236" s="7"/>
      <c r="B236" s="5"/>
      <c r="C236" s="2"/>
      <c r="E236" s="37"/>
      <c r="F236" s="6"/>
    </row>
    <row r="244" spans="1:13" ht="0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251"/>
    </row>
  </sheetData>
  <sheetProtection/>
  <mergeCells count="31">
    <mergeCell ref="B12:I13"/>
    <mergeCell ref="E17:M17"/>
    <mergeCell ref="C14:G14"/>
    <mergeCell ref="A10:B10"/>
    <mergeCell ref="H18:H19"/>
    <mergeCell ref="A16:M16"/>
    <mergeCell ref="M6:M7"/>
    <mergeCell ref="G18:G19"/>
    <mergeCell ref="B17:B19"/>
    <mergeCell ref="J18:J19"/>
    <mergeCell ref="A12:A13"/>
    <mergeCell ref="A17:A19"/>
    <mergeCell ref="L1:M1"/>
    <mergeCell ref="G3:M3"/>
    <mergeCell ref="L2:M2"/>
    <mergeCell ref="K11:L11"/>
    <mergeCell ref="C10:I10"/>
    <mergeCell ref="E6:G6"/>
    <mergeCell ref="A5:G5"/>
    <mergeCell ref="K9:L9"/>
    <mergeCell ref="E8:F8"/>
    <mergeCell ref="K4:M4"/>
    <mergeCell ref="A232:M232"/>
    <mergeCell ref="E18:E19"/>
    <mergeCell ref="C17:C19"/>
    <mergeCell ref="M18:M19"/>
    <mergeCell ref="D17:D19"/>
    <mergeCell ref="I18:I19"/>
    <mergeCell ref="A231:E231"/>
    <mergeCell ref="A230:D230"/>
    <mergeCell ref="F18:F1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Елена Сергеевна</cp:lastModifiedBy>
  <cp:lastPrinted>2021-04-05T05:12:03Z</cp:lastPrinted>
  <dcterms:created xsi:type="dcterms:W3CDTF">2019-04-17T03:28:10Z</dcterms:created>
  <dcterms:modified xsi:type="dcterms:W3CDTF">2021-04-05T06:03:38Z</dcterms:modified>
  <cp:category/>
  <cp:version/>
  <cp:contentType/>
  <cp:contentStatus/>
</cp:coreProperties>
</file>