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15" windowWidth="27495" windowHeight="10425"/>
  </bookViews>
  <sheets>
    <sheet name="Раздел 1. Поступление и выплаты" sheetId="1" r:id="rId1"/>
    <sheet name="Раздел 2. Сведения по выплатам " sheetId="2" r:id="rId2"/>
  </sheets>
  <calcPr calcId="144525"/>
</workbook>
</file>

<file path=xl/calcChain.xml><?xml version="1.0" encoding="utf-8"?>
<calcChain xmlns="http://schemas.openxmlformats.org/spreadsheetml/2006/main">
  <c r="C81" i="2" l="1"/>
  <c r="M66" i="2"/>
  <c r="L66" i="2"/>
  <c r="K66" i="2"/>
  <c r="J66" i="2"/>
  <c r="M58" i="2"/>
  <c r="L58" i="2"/>
  <c r="K58" i="2"/>
  <c r="J58" i="2"/>
  <c r="M55" i="2"/>
  <c r="L55" i="2"/>
  <c r="K55" i="2"/>
  <c r="J55" i="2"/>
  <c r="M52" i="2"/>
  <c r="L52" i="2"/>
  <c r="K52" i="2"/>
  <c r="J52" i="2"/>
  <c r="K45" i="2"/>
  <c r="J45" i="2"/>
  <c r="K38" i="2"/>
  <c r="J38" i="2"/>
  <c r="M36" i="2"/>
  <c r="L36" i="2"/>
  <c r="K36" i="2"/>
  <c r="K32" i="2" s="1"/>
  <c r="J36" i="2"/>
  <c r="M33" i="2"/>
  <c r="M32" i="2" s="1"/>
  <c r="L33" i="2"/>
  <c r="L32" i="2" s="1"/>
  <c r="K33" i="2"/>
  <c r="J33" i="2"/>
  <c r="J32" i="2"/>
  <c r="M24" i="2"/>
  <c r="L24" i="2"/>
  <c r="K24" i="2"/>
  <c r="J24" i="2"/>
  <c r="M18" i="2"/>
  <c r="M11" i="2" s="1"/>
  <c r="M8" i="2" s="1"/>
  <c r="L18" i="2"/>
  <c r="L11" i="2" s="1"/>
  <c r="L8" i="2" s="1"/>
  <c r="K18" i="2"/>
  <c r="K11" i="2" s="1"/>
  <c r="J18" i="2"/>
  <c r="J12" i="2"/>
  <c r="J11" i="2" s="1"/>
  <c r="J8" i="2" s="1"/>
  <c r="E237" i="1"/>
  <c r="E236" i="1"/>
  <c r="E235" i="1"/>
  <c r="E234" i="1"/>
  <c r="E233" i="1"/>
  <c r="P231" i="1"/>
  <c r="O231" i="1"/>
  <c r="L231" i="1"/>
  <c r="K231" i="1"/>
  <c r="J231" i="1"/>
  <c r="I231" i="1"/>
  <c r="H231" i="1"/>
  <c r="G231" i="1"/>
  <c r="F231" i="1"/>
  <c r="E231" i="1" s="1"/>
  <c r="E230" i="1"/>
  <c r="E229" i="1"/>
  <c r="E228" i="1"/>
  <c r="P226" i="1"/>
  <c r="O226" i="1"/>
  <c r="M226" i="1"/>
  <c r="L226" i="1"/>
  <c r="K226" i="1"/>
  <c r="J226" i="1"/>
  <c r="I226" i="1"/>
  <c r="H226" i="1"/>
  <c r="G226" i="1"/>
  <c r="E226" i="1" s="1"/>
  <c r="F226" i="1"/>
  <c r="E225" i="1"/>
  <c r="E224" i="1"/>
  <c r="E223" i="1"/>
  <c r="E222" i="1"/>
  <c r="E221" i="1"/>
  <c r="P219" i="1"/>
  <c r="O219" i="1"/>
  <c r="M219" i="1"/>
  <c r="L219" i="1"/>
  <c r="K219" i="1"/>
  <c r="J219" i="1"/>
  <c r="I219" i="1"/>
  <c r="H219" i="1"/>
  <c r="G219" i="1"/>
  <c r="E219" i="1" s="1"/>
  <c r="F219" i="1"/>
  <c r="E218" i="1"/>
  <c r="E217" i="1"/>
  <c r="E216" i="1"/>
  <c r="E215" i="1"/>
  <c r="E214" i="1"/>
  <c r="E213" i="1"/>
  <c r="P211" i="1"/>
  <c r="O211" i="1"/>
  <c r="O210" i="1" s="1"/>
  <c r="M211" i="1"/>
  <c r="M210" i="1" s="1"/>
  <c r="L211" i="1"/>
  <c r="K211" i="1"/>
  <c r="J211" i="1"/>
  <c r="J210" i="1" s="1"/>
  <c r="I211" i="1"/>
  <c r="I210" i="1" s="1"/>
  <c r="H211" i="1"/>
  <c r="G211" i="1"/>
  <c r="F211" i="1"/>
  <c r="F210" i="1" s="1"/>
  <c r="E211" i="1"/>
  <c r="P210" i="1"/>
  <c r="L210" i="1"/>
  <c r="K210" i="1"/>
  <c r="H210" i="1"/>
  <c r="G210" i="1"/>
  <c r="E209" i="1"/>
  <c r="E208" i="1"/>
  <c r="E207" i="1"/>
  <c r="E206" i="1"/>
  <c r="E205" i="1"/>
  <c r="E204" i="1"/>
  <c r="E203" i="1"/>
  <c r="E202" i="1"/>
  <c r="E201" i="1"/>
  <c r="E200" i="1"/>
  <c r="E199" i="1"/>
  <c r="P197" i="1"/>
  <c r="O197" i="1"/>
  <c r="M197" i="1"/>
  <c r="L197" i="1"/>
  <c r="K197" i="1"/>
  <c r="J197" i="1"/>
  <c r="I197" i="1"/>
  <c r="H197" i="1"/>
  <c r="G197" i="1"/>
  <c r="F197" i="1"/>
  <c r="E197" i="1" s="1"/>
  <c r="E196" i="1"/>
  <c r="E195" i="1"/>
  <c r="E194" i="1"/>
  <c r="E193" i="1"/>
  <c r="E192" i="1"/>
  <c r="E191" i="1"/>
  <c r="E190" i="1"/>
  <c r="P189" i="1"/>
  <c r="O189" i="1"/>
  <c r="M189" i="1"/>
  <c r="L189" i="1"/>
  <c r="K189" i="1"/>
  <c r="J189" i="1"/>
  <c r="I189" i="1"/>
  <c r="H189" i="1"/>
  <c r="G189" i="1"/>
  <c r="E189" i="1" s="1"/>
  <c r="F189" i="1"/>
  <c r="E188" i="1"/>
  <c r="E187" i="1"/>
  <c r="E186" i="1"/>
  <c r="E185" i="1"/>
  <c r="E184" i="1"/>
  <c r="P183" i="1"/>
  <c r="O183" i="1"/>
  <c r="M183" i="1"/>
  <c r="M181" i="1" s="1"/>
  <c r="M180" i="1" s="1"/>
  <c r="L183" i="1"/>
  <c r="L181" i="1" s="1"/>
  <c r="L180" i="1" s="1"/>
  <c r="K183" i="1"/>
  <c r="J183" i="1"/>
  <c r="I183" i="1"/>
  <c r="I181" i="1" s="1"/>
  <c r="I180" i="1" s="1"/>
  <c r="H183" i="1"/>
  <c r="H181" i="1" s="1"/>
  <c r="H180" i="1" s="1"/>
  <c r="G183" i="1"/>
  <c r="E183" i="1" s="1"/>
  <c r="F183" i="1"/>
  <c r="P181" i="1"/>
  <c r="P180" i="1" s="1"/>
  <c r="O181" i="1"/>
  <c r="K181" i="1"/>
  <c r="K180" i="1" s="1"/>
  <c r="J181" i="1"/>
  <c r="G181" i="1"/>
  <c r="G180" i="1" s="1"/>
  <c r="F181" i="1"/>
  <c r="E181" i="1" s="1"/>
  <c r="O180" i="1"/>
  <c r="J180" i="1"/>
  <c r="F180" i="1"/>
  <c r="E180" i="1" s="1"/>
  <c r="E179" i="1"/>
  <c r="P178" i="1"/>
  <c r="O178" i="1"/>
  <c r="M178" i="1"/>
  <c r="L178" i="1"/>
  <c r="K178" i="1"/>
  <c r="J178" i="1"/>
  <c r="E178" i="1" s="1"/>
  <c r="I178" i="1"/>
  <c r="H178" i="1"/>
  <c r="G178" i="1"/>
  <c r="F178" i="1"/>
  <c r="E177" i="1"/>
  <c r="E176" i="1"/>
  <c r="E175" i="1"/>
  <c r="E174" i="1"/>
  <c r="P173" i="1"/>
  <c r="O173" i="1"/>
  <c r="M173" i="1"/>
  <c r="L173" i="1"/>
  <c r="K173" i="1"/>
  <c r="J173" i="1"/>
  <c r="I173" i="1"/>
  <c r="E173" i="1" s="1"/>
  <c r="H173" i="1"/>
  <c r="G173" i="1"/>
  <c r="F173" i="1"/>
  <c r="E172" i="1"/>
  <c r="E171" i="1"/>
  <c r="E170" i="1"/>
  <c r="E169" i="1"/>
  <c r="E168" i="1"/>
  <c r="E167" i="1"/>
  <c r="E166" i="1"/>
  <c r="E165" i="1"/>
  <c r="E164" i="1"/>
  <c r="E163" i="1"/>
  <c r="P162" i="1"/>
  <c r="P145" i="1" s="1"/>
  <c r="O162" i="1"/>
  <c r="O145" i="1" s="1"/>
  <c r="M162" i="1"/>
  <c r="M145" i="1" s="1"/>
  <c r="L162" i="1"/>
  <c r="K162" i="1"/>
  <c r="J162" i="1"/>
  <c r="J145" i="1" s="1"/>
  <c r="I162" i="1"/>
  <c r="I145" i="1" s="1"/>
  <c r="H162" i="1"/>
  <c r="G162" i="1"/>
  <c r="G145" i="1" s="1"/>
  <c r="F162" i="1"/>
  <c r="E162" i="1" s="1"/>
  <c r="E161" i="1"/>
  <c r="E160" i="1"/>
  <c r="E159" i="1"/>
  <c r="E158" i="1"/>
  <c r="E157" i="1"/>
  <c r="E156" i="1"/>
  <c r="E155" i="1"/>
  <c r="E154" i="1"/>
  <c r="E153" i="1"/>
  <c r="E152" i="1"/>
  <c r="E151" i="1"/>
  <c r="E150" i="1"/>
  <c r="E149" i="1"/>
  <c r="E148" i="1"/>
  <c r="E147" i="1"/>
  <c r="L145" i="1"/>
  <c r="K145" i="1"/>
  <c r="H145" i="1"/>
  <c r="E144" i="1"/>
  <c r="E143" i="1"/>
  <c r="E142" i="1"/>
  <c r="E141" i="1"/>
  <c r="E140" i="1"/>
  <c r="E139" i="1"/>
  <c r="E138" i="1"/>
  <c r="E137" i="1"/>
  <c r="P135" i="1"/>
  <c r="P118" i="1" s="1"/>
  <c r="O135" i="1"/>
  <c r="M135" i="1"/>
  <c r="L135" i="1"/>
  <c r="K135" i="1"/>
  <c r="K118" i="1" s="1"/>
  <c r="J135" i="1"/>
  <c r="I135" i="1"/>
  <c r="H135" i="1"/>
  <c r="G135" i="1"/>
  <c r="G118" i="1" s="1"/>
  <c r="F135" i="1"/>
  <c r="E135" i="1" s="1"/>
  <c r="E134" i="1"/>
  <c r="E133" i="1"/>
  <c r="E132" i="1"/>
  <c r="E131" i="1"/>
  <c r="E130" i="1"/>
  <c r="E129" i="1"/>
  <c r="E128" i="1"/>
  <c r="E127" i="1"/>
  <c r="E126" i="1"/>
  <c r="E125" i="1"/>
  <c r="E124" i="1"/>
  <c r="P122" i="1"/>
  <c r="O122" i="1"/>
  <c r="M122" i="1"/>
  <c r="L122" i="1"/>
  <c r="L118" i="1" s="1"/>
  <c r="K122" i="1"/>
  <c r="J122" i="1"/>
  <c r="I122" i="1"/>
  <c r="E122" i="1" s="1"/>
  <c r="H122" i="1"/>
  <c r="G122" i="1"/>
  <c r="F122" i="1"/>
  <c r="E121" i="1"/>
  <c r="P120" i="1"/>
  <c r="O120" i="1"/>
  <c r="O118" i="1" s="1"/>
  <c r="O86" i="1" s="1"/>
  <c r="O238" i="1" s="1"/>
  <c r="M120" i="1"/>
  <c r="M118" i="1" s="1"/>
  <c r="M86" i="1" s="1"/>
  <c r="M238" i="1" s="1"/>
  <c r="L120" i="1"/>
  <c r="K120" i="1"/>
  <c r="J120" i="1"/>
  <c r="J118" i="1" s="1"/>
  <c r="J86" i="1" s="1"/>
  <c r="J238" i="1" s="1"/>
  <c r="I120" i="1"/>
  <c r="H120" i="1"/>
  <c r="E120" i="1" s="1"/>
  <c r="G120" i="1"/>
  <c r="F120" i="1"/>
  <c r="E117" i="1"/>
  <c r="E116" i="1"/>
  <c r="P115" i="1"/>
  <c r="O115" i="1"/>
  <c r="M115" i="1"/>
  <c r="L115" i="1"/>
  <c r="K115" i="1"/>
  <c r="J115" i="1"/>
  <c r="I115" i="1"/>
  <c r="E115" i="1"/>
  <c r="E114" i="1"/>
  <c r="E113" i="1"/>
  <c r="E112" i="1"/>
  <c r="E111" i="1"/>
  <c r="E110" i="1"/>
  <c r="L110" i="1" s="1"/>
  <c r="L108" i="1" s="1"/>
  <c r="P108" i="1"/>
  <c r="O108" i="1"/>
  <c r="M108" i="1"/>
  <c r="J108" i="1"/>
  <c r="I108" i="1"/>
  <c r="H108" i="1"/>
  <c r="G108" i="1"/>
  <c r="E108" i="1" s="1"/>
  <c r="F108" i="1"/>
  <c r="E107" i="1"/>
  <c r="E106" i="1"/>
  <c r="P104" i="1"/>
  <c r="O104" i="1"/>
  <c r="M104" i="1"/>
  <c r="L104" i="1"/>
  <c r="K104" i="1"/>
  <c r="J104" i="1"/>
  <c r="I104" i="1"/>
  <c r="E104" i="1" s="1"/>
  <c r="H104" i="1"/>
  <c r="G104" i="1"/>
  <c r="F104" i="1"/>
  <c r="E103" i="1"/>
  <c r="E102" i="1"/>
  <c r="E101" i="1"/>
  <c r="E100" i="1"/>
  <c r="E99" i="1"/>
  <c r="E98" i="1"/>
  <c r="E97" i="1"/>
  <c r="E96" i="1"/>
  <c r="P94" i="1"/>
  <c r="O94" i="1"/>
  <c r="M94" i="1"/>
  <c r="M88" i="1" s="1"/>
  <c r="L94" i="1"/>
  <c r="K94" i="1"/>
  <c r="J94" i="1"/>
  <c r="I94" i="1"/>
  <c r="H94" i="1"/>
  <c r="G94" i="1"/>
  <c r="E94" i="1" s="1"/>
  <c r="F94" i="1"/>
  <c r="E92" i="1"/>
  <c r="L91" i="1"/>
  <c r="E91" i="1"/>
  <c r="K91" i="1" s="1"/>
  <c r="K90" i="1" s="1"/>
  <c r="P90" i="1"/>
  <c r="P88" i="1" s="1"/>
  <c r="O90" i="1"/>
  <c r="M90" i="1"/>
  <c r="L90" i="1"/>
  <c r="J90" i="1"/>
  <c r="I90" i="1"/>
  <c r="H90" i="1"/>
  <c r="H88" i="1" s="1"/>
  <c r="G90" i="1"/>
  <c r="G88" i="1" s="1"/>
  <c r="F90" i="1"/>
  <c r="E90" i="1" s="1"/>
  <c r="O88" i="1"/>
  <c r="J88" i="1"/>
  <c r="F88" i="1"/>
  <c r="J84" i="1"/>
  <c r="E83" i="1"/>
  <c r="E82" i="1"/>
  <c r="E81" i="1"/>
  <c r="E80" i="1"/>
  <c r="E79" i="1"/>
  <c r="J77" i="1"/>
  <c r="J239" i="1" s="1"/>
  <c r="I77" i="1"/>
  <c r="H77" i="1"/>
  <c r="G77" i="1"/>
  <c r="F77" i="1"/>
  <c r="E77" i="1"/>
  <c r="L76" i="1"/>
  <c r="E76" i="1"/>
  <c r="K76" i="1" s="1"/>
  <c r="L75" i="1"/>
  <c r="K75" i="1"/>
  <c r="E75" i="1"/>
  <c r="L74" i="1"/>
  <c r="K74" i="1"/>
  <c r="E74" i="1"/>
  <c r="M72" i="1"/>
  <c r="J72" i="1"/>
  <c r="E72" i="1" s="1"/>
  <c r="I72" i="1"/>
  <c r="L71" i="1"/>
  <c r="K71" i="1"/>
  <c r="E71" i="1"/>
  <c r="M69" i="1"/>
  <c r="J69" i="1"/>
  <c r="I69" i="1"/>
  <c r="H69" i="1"/>
  <c r="G69" i="1"/>
  <c r="E69" i="1" s="1"/>
  <c r="F69" i="1"/>
  <c r="L68" i="1"/>
  <c r="K68" i="1"/>
  <c r="E68" i="1"/>
  <c r="L67" i="1"/>
  <c r="K67" i="1"/>
  <c r="E67" i="1"/>
  <c r="M65" i="1"/>
  <c r="J65" i="1"/>
  <c r="I65" i="1"/>
  <c r="H65" i="1"/>
  <c r="G65" i="1"/>
  <c r="F65" i="1"/>
  <c r="E65" i="1" s="1"/>
  <c r="E64" i="1"/>
  <c r="L64" i="1" s="1"/>
  <c r="E63" i="1"/>
  <c r="L63" i="1" s="1"/>
  <c r="L62" i="1"/>
  <c r="E62" i="1"/>
  <c r="K62" i="1" s="1"/>
  <c r="L61" i="1"/>
  <c r="K61" i="1"/>
  <c r="E61" i="1"/>
  <c r="L60" i="1"/>
  <c r="K60" i="1"/>
  <c r="E60" i="1"/>
  <c r="E59" i="1"/>
  <c r="L59" i="1" s="1"/>
  <c r="L58" i="1"/>
  <c r="E58" i="1"/>
  <c r="K58" i="1" s="1"/>
  <c r="L57" i="1"/>
  <c r="K57" i="1"/>
  <c r="E57" i="1"/>
  <c r="M55" i="1"/>
  <c r="J55" i="1"/>
  <c r="I55" i="1"/>
  <c r="H55" i="1"/>
  <c r="H25" i="1" s="1"/>
  <c r="G55" i="1"/>
  <c r="G25" i="1" s="1"/>
  <c r="E54" i="1"/>
  <c r="L54" i="1" s="1"/>
  <c r="E53" i="1"/>
  <c r="L53" i="1" s="1"/>
  <c r="L52" i="1"/>
  <c r="E52" i="1"/>
  <c r="K52" i="1" s="1"/>
  <c r="L51" i="1"/>
  <c r="K51" i="1"/>
  <c r="E51" i="1"/>
  <c r="L50" i="1"/>
  <c r="K50" i="1"/>
  <c r="E50" i="1"/>
  <c r="M48" i="1"/>
  <c r="J48" i="1"/>
  <c r="E48" i="1" s="1"/>
  <c r="L47" i="1"/>
  <c r="K47" i="1"/>
  <c r="E47" i="1"/>
  <c r="E46" i="1"/>
  <c r="L46" i="1" s="1"/>
  <c r="L45" i="1"/>
  <c r="E45" i="1"/>
  <c r="K45" i="1" s="1"/>
  <c r="L44" i="1"/>
  <c r="K44" i="1"/>
  <c r="E44" i="1"/>
  <c r="E43" i="1"/>
  <c r="L43" i="1" s="1"/>
  <c r="E42" i="1"/>
  <c r="L42" i="1" s="1"/>
  <c r="L41" i="1"/>
  <c r="E41" i="1"/>
  <c r="K41" i="1" s="1"/>
  <c r="L40" i="1"/>
  <c r="K40" i="1"/>
  <c r="E40" i="1"/>
  <c r="L39" i="1"/>
  <c r="K39" i="1"/>
  <c r="E39" i="1"/>
  <c r="M37" i="1"/>
  <c r="I37" i="1"/>
  <c r="E37" i="1" s="1"/>
  <c r="M34" i="1"/>
  <c r="J34" i="1"/>
  <c r="E33" i="1"/>
  <c r="L33" i="1" s="1"/>
  <c r="L32" i="1"/>
  <c r="E32" i="1"/>
  <c r="K32" i="1" s="1"/>
  <c r="L31" i="1"/>
  <c r="K31" i="1"/>
  <c r="E31" i="1"/>
  <c r="E30" i="1"/>
  <c r="L30" i="1" s="1"/>
  <c r="E29" i="1"/>
  <c r="L29" i="1" s="1"/>
  <c r="L28" i="1"/>
  <c r="E28" i="1"/>
  <c r="K28" i="1" s="1"/>
  <c r="M26" i="1"/>
  <c r="M25" i="1" s="1"/>
  <c r="M84" i="1" s="1"/>
  <c r="J26" i="1"/>
  <c r="E26" i="1"/>
  <c r="K26" i="1" s="1"/>
  <c r="E23" i="1"/>
  <c r="E22" i="1"/>
  <c r="E21" i="1"/>
  <c r="X19" i="1"/>
  <c r="X18" i="1"/>
  <c r="M8" i="1"/>
  <c r="W6" i="1"/>
  <c r="M11" i="1" s="1"/>
  <c r="G3" i="1"/>
  <c r="L72" i="1" l="1"/>
  <c r="K72" i="1"/>
  <c r="L65" i="1"/>
  <c r="K65" i="1"/>
  <c r="K48" i="1"/>
  <c r="L48" i="1"/>
  <c r="G86" i="1"/>
  <c r="G238" i="1" s="1"/>
  <c r="P86" i="1"/>
  <c r="P238" i="1" s="1"/>
  <c r="K8" i="2"/>
  <c r="L37" i="1"/>
  <c r="K37" i="1"/>
  <c r="G84" i="1"/>
  <c r="G239" i="1"/>
  <c r="H84" i="1"/>
  <c r="I118" i="1"/>
  <c r="L88" i="1"/>
  <c r="L86" i="1" s="1"/>
  <c r="L238" i="1" s="1"/>
  <c r="K69" i="1"/>
  <c r="L69" i="1"/>
  <c r="E210" i="1"/>
  <c r="I88" i="1"/>
  <c r="E88" i="1" s="1"/>
  <c r="K30" i="1"/>
  <c r="K64" i="1"/>
  <c r="L26" i="1"/>
  <c r="K43" i="1"/>
  <c r="K54" i="1"/>
  <c r="K33" i="1"/>
  <c r="K46" i="1"/>
  <c r="K59" i="1"/>
  <c r="K110" i="1"/>
  <c r="K108" i="1" s="1"/>
  <c r="K88" i="1" s="1"/>
  <c r="K86" i="1" s="1"/>
  <c r="K238" i="1" s="1"/>
  <c r="E55" i="1"/>
  <c r="F145" i="1"/>
  <c r="E145" i="1" s="1"/>
  <c r="H118" i="1"/>
  <c r="H86" i="1" s="1"/>
  <c r="H238" i="1" s="1"/>
  <c r="K29" i="1"/>
  <c r="I34" i="1"/>
  <c r="I25" i="1" s="1"/>
  <c r="I84" i="1" s="1"/>
  <c r="K42" i="1"/>
  <c r="K53" i="1"/>
  <c r="K63" i="1"/>
  <c r="F118" i="1" l="1"/>
  <c r="K55" i="1"/>
  <c r="L55" i="1"/>
  <c r="H239" i="1"/>
  <c r="I86" i="1"/>
  <c r="I238" i="1" s="1"/>
  <c r="I239" i="1" l="1"/>
  <c r="E118" i="1"/>
  <c r="F86" i="1"/>
  <c r="F238" i="1" l="1"/>
  <c r="E238" i="1" s="1"/>
  <c r="F36" i="1"/>
  <c r="E86" i="1"/>
  <c r="E36" i="1" l="1"/>
  <c r="F34" i="1"/>
  <c r="F25" i="1" l="1"/>
  <c r="E34" i="1"/>
  <c r="K36" i="1"/>
  <c r="L36" i="1"/>
  <c r="L34" i="1" l="1"/>
  <c r="K34" i="1"/>
  <c r="F239" i="1"/>
  <c r="E239" i="1" s="1"/>
  <c r="E25" i="1"/>
  <c r="F84" i="1"/>
  <c r="E84" i="1" s="1"/>
  <c r="L25" i="1" l="1"/>
  <c r="K25" i="1"/>
  <c r="K84" i="1" l="1"/>
  <c r="K239" i="1"/>
  <c r="L84" i="1"/>
  <c r="L239" i="1"/>
</calcChain>
</file>

<file path=xl/sharedStrings.xml><?xml version="1.0" encoding="utf-8"?>
<sst xmlns="http://schemas.openxmlformats.org/spreadsheetml/2006/main" count="1124" uniqueCount="688">
  <si>
    <t>УТВЕРЖДАЮ</t>
  </si>
  <si>
    <t>Руководитель</t>
  </si>
  <si>
    <t>Зеленина Елена Михайловна</t>
  </si>
  <si>
    <t>План финансово-хозяйственной деятельности на</t>
  </si>
  <si>
    <t>2025 г.</t>
  </si>
  <si>
    <t>(на 2025  г. и плановый период 2026 и 2027 годов 1)</t>
  </si>
  <si>
    <t>Коды</t>
  </si>
  <si>
    <t>20396У02020</t>
  </si>
  <si>
    <t>от 01 января 2026 года</t>
  </si>
  <si>
    <t>2</t>
  </si>
  <si>
    <t>Дата</t>
  </si>
  <si>
    <t>01.01.2026</t>
  </si>
  <si>
    <t>По Сводному реестру</t>
  </si>
  <si>
    <t>32200033</t>
  </si>
  <si>
    <t>Январь</t>
  </si>
  <si>
    <t>Орган, осуществляющий функции и полномочия учредителя</t>
  </si>
  <si>
    <t>Министерство здравоохранения Кузбасса</t>
  </si>
  <si>
    <t>глава по БК</t>
  </si>
  <si>
    <t>005</t>
  </si>
  <si>
    <t>Учреждение</t>
  </si>
  <si>
    <t>ГБПОУ «Кузбасский медицинский колледж»</t>
  </si>
  <si>
    <t>ИНН</t>
  </si>
  <si>
    <t>4207032920</t>
  </si>
  <si>
    <t>КПП</t>
  </si>
  <si>
    <t>420501001</t>
  </si>
  <si>
    <t>Единица измерения: руб.</t>
  </si>
  <si>
    <t>по ОКЕИ</t>
  </si>
  <si>
    <t>383</t>
  </si>
  <si>
    <t>Раздел 1. Поступления и выплаты</t>
  </si>
  <si>
    <t>Наименование показателя</t>
  </si>
  <si>
    <t>Код строки</t>
  </si>
  <si>
    <t>Код по бюджетной классификации Российской Федерации</t>
  </si>
  <si>
    <t>Аналитический код</t>
  </si>
  <si>
    <t>Сумма, руб.</t>
  </si>
  <si>
    <t>Скрытая графа + гр.7 Иные цели</t>
  </si>
  <si>
    <t>Скрытая графа+ гр6 Гос задания</t>
  </si>
  <si>
    <t>на  2025  текущий финансовый год</t>
  </si>
  <si>
    <t>Субсидия на выполнение гос задания</t>
  </si>
  <si>
    <t>Субсидии на иные цели</t>
  </si>
  <si>
    <t>Субсидии на осуществление капитальных вложений</t>
  </si>
  <si>
    <t>Средства ОМС</t>
  </si>
  <si>
    <t>Средства приносящей доход деятельности</t>
  </si>
  <si>
    <t>на 2026 г.</t>
  </si>
  <si>
    <t>на 2027 г.</t>
  </si>
  <si>
    <t>за пределами планового периода</t>
  </si>
  <si>
    <t>первый год планового периода</t>
  </si>
  <si>
    <t>второй год планового периода</t>
  </si>
  <si>
    <t>1</t>
  </si>
  <si>
    <t>3</t>
  </si>
  <si>
    <t>4</t>
  </si>
  <si>
    <t>5</t>
  </si>
  <si>
    <t>6</t>
  </si>
  <si>
    <t>7</t>
  </si>
  <si>
    <t>8</t>
  </si>
  <si>
    <t>9</t>
  </si>
  <si>
    <t>10</t>
  </si>
  <si>
    <t>11</t>
  </si>
  <si>
    <t>12</t>
  </si>
  <si>
    <t>13</t>
  </si>
  <si>
    <t>Остаток средств на начало текущего финансового года</t>
  </si>
  <si>
    <t>0001</t>
  </si>
  <si>
    <t>х</t>
  </si>
  <si>
    <t>Задолженность по доходам (дебиторская задолженность по доходам) на начало года</t>
  </si>
  <si>
    <t>0100</t>
  </si>
  <si>
    <t>Полученные предварительные платежи (авансы) по контрактам (договорам) (кредиторская задолженность по доходам) на начало года</t>
  </si>
  <si>
    <t>0200</t>
  </si>
  <si>
    <t>Доходы, всего:</t>
  </si>
  <si>
    <t>1000</t>
  </si>
  <si>
    <t>доходы от собственности, всего</t>
  </si>
  <si>
    <t>1100</t>
  </si>
  <si>
    <t>120</t>
  </si>
  <si>
    <t>в том числе:</t>
  </si>
  <si>
    <t>доходы от операционной аренды</t>
  </si>
  <si>
    <t>1110</t>
  </si>
  <si>
    <t>121</t>
  </si>
  <si>
    <t>доходы от финансовой аренды</t>
  </si>
  <si>
    <t>1120</t>
  </si>
  <si>
    <t>122</t>
  </si>
  <si>
    <t>доходы  от арендной платы за пользование земельными участками</t>
  </si>
  <si>
    <t>1130</t>
  </si>
  <si>
    <t>123</t>
  </si>
  <si>
    <t>проценты по депозитам, остаткам денежных средств</t>
  </si>
  <si>
    <t>1140</t>
  </si>
  <si>
    <t>124</t>
  </si>
  <si>
    <t>проценты по предоставленным займам</t>
  </si>
  <si>
    <t>1150</t>
  </si>
  <si>
    <t>125</t>
  </si>
  <si>
    <t>иные доходы от собственности</t>
  </si>
  <si>
    <t>1160</t>
  </si>
  <si>
    <t>129</t>
  </si>
  <si>
    <t>доходы от оказания услуг, работ, компенсации затрат учреждений, всего</t>
  </si>
  <si>
    <t>1200</t>
  </si>
  <si>
    <t>130</t>
  </si>
  <si>
    <t>субсидии на финансовое обеспечение выполнения государственного задания</t>
  </si>
  <si>
    <t>1210</t>
  </si>
  <si>
    <t>131</t>
  </si>
  <si>
    <t>доходы от оказания услуг (работ) по программе обязательного медицинского страхования</t>
  </si>
  <si>
    <t>1220</t>
  </si>
  <si>
    <t>132</t>
  </si>
  <si>
    <t>доходы от оказания медицинской помощи застрахованным гражданам своего региона (по решению КРТП)</t>
  </si>
  <si>
    <t>1221</t>
  </si>
  <si>
    <t>доходы от оказания медицинской помощи застрахованным инообластным</t>
  </si>
  <si>
    <t>1222</t>
  </si>
  <si>
    <t>доходы от приносящей доход деятельности</t>
  </si>
  <si>
    <t>1230</t>
  </si>
  <si>
    <t>поступления по родовым сертификатам</t>
  </si>
  <si>
    <t>1240</t>
  </si>
  <si>
    <t>доходы от компенсации затрат</t>
  </si>
  <si>
    <t>1250</t>
  </si>
  <si>
    <t>134</t>
  </si>
  <si>
    <t>доходы по условным арендным платежам</t>
  </si>
  <si>
    <t>1260</t>
  </si>
  <si>
    <t>135</t>
  </si>
  <si>
    <t>доходы от предстоящей компенсации затрат</t>
  </si>
  <si>
    <t>1270</t>
  </si>
  <si>
    <t>137</t>
  </si>
  <si>
    <t>доходы по выполненным этапам работ по договору строительного подряда</t>
  </si>
  <si>
    <t>1280</t>
  </si>
  <si>
    <t>138</t>
  </si>
  <si>
    <t>доходы от возмещений Фондом социального страхования Российской Федерации расходов</t>
  </si>
  <si>
    <t>1290</t>
  </si>
  <si>
    <t>139</t>
  </si>
  <si>
    <t>доходы от штрафов, пеней, иных сумм принудительного изъятия, всего</t>
  </si>
  <si>
    <t>1300</t>
  </si>
  <si>
    <t>140</t>
  </si>
  <si>
    <t>доходы от штрафных санкций за нарушение законодательства о закупках и нарушение условий контрактов (договоров)</t>
  </si>
  <si>
    <t>1310</t>
  </si>
  <si>
    <t>141</t>
  </si>
  <si>
    <t>доходы от штрафных санкций по долговым обязательствам</t>
  </si>
  <si>
    <t>1320</t>
  </si>
  <si>
    <t>142</t>
  </si>
  <si>
    <t>страховые возмещения</t>
  </si>
  <si>
    <t>1330</t>
  </si>
  <si>
    <t>143</t>
  </si>
  <si>
    <t>возмещение ущерба имуществу (за исключением страховых возмещений)</t>
  </si>
  <si>
    <t>1340</t>
  </si>
  <si>
    <t>144</t>
  </si>
  <si>
    <t>прочие доходы от сумм принудительного изъятия</t>
  </si>
  <si>
    <t>1350</t>
  </si>
  <si>
    <t>145</t>
  </si>
  <si>
    <t>безвозмездные денежные поступления, всего</t>
  </si>
  <si>
    <t>1400</t>
  </si>
  <si>
    <t>150</t>
  </si>
  <si>
    <t>поступления текущего характера от сектора гос. управления</t>
  </si>
  <si>
    <t>1410</t>
  </si>
  <si>
    <t>152</t>
  </si>
  <si>
    <t>cредства нормированного страхового запаса ТФ ОМС</t>
  </si>
  <si>
    <t>1420</t>
  </si>
  <si>
    <t>1430</t>
  </si>
  <si>
    <t>162</t>
  </si>
  <si>
    <t>поступления текущего характера от организаций гос. сектора</t>
  </si>
  <si>
    <t>1440</t>
  </si>
  <si>
    <t>154</t>
  </si>
  <si>
    <t>поступления текущего характера от иных резидентов</t>
  </si>
  <si>
    <t>1450</t>
  </si>
  <si>
    <t>155</t>
  </si>
  <si>
    <t>целевые субсидии</t>
  </si>
  <si>
    <t>1460</t>
  </si>
  <si>
    <t>поступления капитального характера бюджетным и автономным учреждениям от сектора государственного управления</t>
  </si>
  <si>
    <t>1470</t>
  </si>
  <si>
    <t>поступления капитального характера от иных резидентов</t>
  </si>
  <si>
    <t>1480</t>
  </si>
  <si>
    <t>165</t>
  </si>
  <si>
    <t>безвозмездные денежные поступления  капитального характера, всего</t>
  </si>
  <si>
    <t>1500</t>
  </si>
  <si>
    <t>160</t>
  </si>
  <si>
    <t>поступления капитального характера от сектора гос. управления</t>
  </si>
  <si>
    <t>1510</t>
  </si>
  <si>
    <t>1520</t>
  </si>
  <si>
    <t>прочие доходы, всего</t>
  </si>
  <si>
    <t>1600</t>
  </si>
  <si>
    <t>180</t>
  </si>
  <si>
    <t>прочие доходы</t>
  </si>
  <si>
    <t>1610</t>
  </si>
  <si>
    <t>доходы от операций с активами, всего</t>
  </si>
  <si>
    <t>1900</t>
  </si>
  <si>
    <t>доходы от выбытия основных средств</t>
  </si>
  <si>
    <t>1910</t>
  </si>
  <si>
    <t>410</t>
  </si>
  <si>
    <t>доходы от выбытия материальных запасов</t>
  </si>
  <si>
    <t>1920</t>
  </si>
  <si>
    <t>440</t>
  </si>
  <si>
    <t>доходы от реализации товаров, готовой продукции</t>
  </si>
  <si>
    <t>1930</t>
  </si>
  <si>
    <t>Прочие поступления, всего</t>
  </si>
  <si>
    <t>1980</t>
  </si>
  <si>
    <t>из них:</t>
  </si>
  <si>
    <t>увеличение остатков денежных средств за счет возврата дебиторской задолженности прошлых лет</t>
  </si>
  <si>
    <t>1981</t>
  </si>
  <si>
    <t>510</t>
  </si>
  <si>
    <t>возврат обеспечения исполнения контракта заказчиком на счет учреждения-участника</t>
  </si>
  <si>
    <t>1982</t>
  </si>
  <si>
    <t>увеличение остатков денежных средств за счет погашения недостачи</t>
  </si>
  <si>
    <t>1983</t>
  </si>
  <si>
    <t>273</t>
  </si>
  <si>
    <t>увеличение задолженности по предоставленным заимствованиям</t>
  </si>
  <si>
    <t>1984</t>
  </si>
  <si>
    <t>540</t>
  </si>
  <si>
    <t>увеличение внутренних долговых обязательств</t>
  </si>
  <si>
    <t>1985</t>
  </si>
  <si>
    <t>710</t>
  </si>
  <si>
    <t>Доходы с учетом прочих поступлений</t>
  </si>
  <si>
    <t>0300</t>
  </si>
  <si>
    <t>Расходы, всего</t>
  </si>
  <si>
    <t>2000</t>
  </si>
  <si>
    <t>на выплаты персоналу, всего</t>
  </si>
  <si>
    <t>2100</t>
  </si>
  <si>
    <t>Расходы на оплату труда персонала</t>
  </si>
  <si>
    <t>2110</t>
  </si>
  <si>
    <t>111</t>
  </si>
  <si>
    <t>оплата труда</t>
  </si>
  <si>
    <t>2111</t>
  </si>
  <si>
    <t>211</t>
  </si>
  <si>
    <t>социальные пособия и компенсации персоналу в денежной форме</t>
  </si>
  <si>
    <t>2112</t>
  </si>
  <si>
    <t>266</t>
  </si>
  <si>
    <t>прочие выплаты персоналу, в том числе компенсационного характера</t>
  </si>
  <si>
    <t>2120</t>
  </si>
  <si>
    <t>112</t>
  </si>
  <si>
    <t>из них:</t>
  </si>
  <si>
    <t>прочие несоциальные выплаты персоналу в денежной форме</t>
  </si>
  <si>
    <t>2121</t>
  </si>
  <si>
    <t>212</t>
  </si>
  <si>
    <t>прочие несоциальные выплаты персоналу в натуральной форме</t>
  </si>
  <si>
    <t>2122</t>
  </si>
  <si>
    <t>214</t>
  </si>
  <si>
    <t>услуги связи</t>
  </si>
  <si>
    <t>2123</t>
  </si>
  <si>
    <t>221</t>
  </si>
  <si>
    <t>транспортные услуги</t>
  </si>
  <si>
    <t>2124</t>
  </si>
  <si>
    <t>222</t>
  </si>
  <si>
    <t>коммунальные услуги</t>
  </si>
  <si>
    <t>2125</t>
  </si>
  <si>
    <t>223</t>
  </si>
  <si>
    <t>прочие работы, услуги</t>
  </si>
  <si>
    <t>2126</t>
  </si>
  <si>
    <t>226</t>
  </si>
  <si>
    <t>2127</t>
  </si>
  <si>
    <t>социальные пособия и компенсации персоналу в натуральной форме</t>
  </si>
  <si>
    <t>2128</t>
  </si>
  <si>
    <t>267</t>
  </si>
  <si>
    <t>иные выплаты, за исключением фонда оплаты труда учреждения, для выполнения отдельных полномочий</t>
  </si>
  <si>
    <t>2130</t>
  </si>
  <si>
    <t>113</t>
  </si>
  <si>
    <t>выплаты за прочие работы, услуги</t>
  </si>
  <si>
    <t>2131</t>
  </si>
  <si>
    <t>выплаты текущего характера физическим лицам</t>
  </si>
  <si>
    <t>2132</t>
  </si>
  <si>
    <t>296</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</si>
  <si>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</si>
  <si>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</si>
  <si>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</si>
  <si>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начисления на выплаты по оплате труда</t>
  </si>
  <si>
    <t>2141</t>
  </si>
  <si>
    <t>213</t>
  </si>
  <si>
    <t>начисления на выплаты за прочие работы, услуги</t>
  </si>
  <si>
    <t>2142</t>
  </si>
  <si>
    <t>начисления на пособия по социальной помощи, выплачиваемые работодателями, нанимателями бывшим работникам в натуральной форме</t>
  </si>
  <si>
    <t>2143</t>
  </si>
  <si>
    <t>265</t>
  </si>
  <si>
    <t>начисления на социальные компенсации персоналу в денежной форме</t>
  </si>
  <si>
    <t>2144</t>
  </si>
  <si>
    <t>социальные компенсации персоналу в натуральной форме</t>
  </si>
  <si>
    <t>2145</t>
  </si>
  <si>
    <t>страховые взносы на обязательное социальное страхование в части выплат персоналу, подлежащих обложению страховыми взносами</t>
  </si>
  <si>
    <t>2170</t>
  </si>
  <si>
    <t>на оплату труда стажеров</t>
  </si>
  <si>
    <t>2171</t>
  </si>
  <si>
    <t>на иные выплаты гражданским лицам (денежное содержание)</t>
  </si>
  <si>
    <t>2172</t>
  </si>
  <si>
    <t>расходы на закупку товаров, работ, услуг, всего 3</t>
  </si>
  <si>
    <t>2600</t>
  </si>
  <si>
    <t>закупка научно-исследовательских и опытно-конструкторских работ</t>
  </si>
  <si>
    <t>2610</t>
  </si>
  <si>
    <t>241</t>
  </si>
  <si>
    <t>прочие работы, услуги</t>
  </si>
  <si>
    <t>2611</t>
  </si>
  <si>
    <t>закупку товаров, работ, услуг в сфере информационно-коммуникационных технологий</t>
  </si>
  <si>
    <t>2620</t>
  </si>
  <si>
    <t>242</t>
  </si>
  <si>
    <t>2620-1</t>
  </si>
  <si>
    <t>арендная плата за пользование имуществом</t>
  </si>
  <si>
    <t>2620-2</t>
  </si>
  <si>
    <t>224</t>
  </si>
  <si>
    <t>работы, услуги по содержанию имущества</t>
  </si>
  <si>
    <t>2620-3</t>
  </si>
  <si>
    <t>225</t>
  </si>
  <si>
    <t>2620-4</t>
  </si>
  <si>
    <t>услуги, работы для целей капитальных вложений</t>
  </si>
  <si>
    <t>2620-5</t>
  </si>
  <si>
    <t>228</t>
  </si>
  <si>
    <t>увеличение стоимости основных средств</t>
  </si>
  <si>
    <t>2620-6</t>
  </si>
  <si>
    <t>310</t>
  </si>
  <si>
    <t>увеличение стоимости прочих оборотных запасов (материалов)</t>
  </si>
  <si>
    <t>2620-7</t>
  </si>
  <si>
    <t>346</t>
  </si>
  <si>
    <t>увеличение стоимости материальных запасов для целей капитальных вложений</t>
  </si>
  <si>
    <t>2620-8</t>
  </si>
  <si>
    <t>347</t>
  </si>
  <si>
    <t>увеличение стоимости прочих материальных запасов однократного применения</t>
  </si>
  <si>
    <t>2620-9</t>
  </si>
  <si>
    <t>349</t>
  </si>
  <si>
    <t>увеличение стоимости неисключительных прав на результаты интелектуальной деятельности с неопределенным сроком полезного использования</t>
  </si>
  <si>
    <t>2620-10</t>
  </si>
  <si>
    <t>352</t>
  </si>
  <si>
    <t>увеличение стоимости неисключительных прав на результаты интелектуальной деятельности с определенным сроком полезного использования</t>
  </si>
  <si>
    <t>2620-11</t>
  </si>
  <si>
    <t>353</t>
  </si>
  <si>
    <t>закупку товаров, работ, услуг в целях капитального ремонта государственного (муниципального) имущества</t>
  </si>
  <si>
    <t>2630</t>
  </si>
  <si>
    <t>243</t>
  </si>
  <si>
    <t>транспортные услуги</t>
  </si>
  <si>
    <t>2631</t>
  </si>
  <si>
    <t>работы, услуги по содержанию имущества</t>
  </si>
  <si>
    <t>2632</t>
  </si>
  <si>
    <t>прочие работы, услуги</t>
  </si>
  <si>
    <t>2633</t>
  </si>
  <si>
    <t>услуги, работы для целей капитальных вложений</t>
  </si>
  <si>
    <t>2634</t>
  </si>
  <si>
    <t>увеличение стоимости основных средств</t>
  </si>
  <si>
    <t>2635</t>
  </si>
  <si>
    <t>увеличение стоимости строительных материалов</t>
  </si>
  <si>
    <t>2636</t>
  </si>
  <si>
    <t>увеличение стоимости прочих оборотных запасов (материалов)</t>
  </si>
  <si>
    <t>2637</t>
  </si>
  <si>
    <t>увеличение стоимости материальных запасов для целей капитальных вложений</t>
  </si>
  <si>
    <t>2638</t>
  </si>
  <si>
    <t>прочую закупку товаров, работ и услуг, всего</t>
  </si>
  <si>
    <t>2640</t>
  </si>
  <si>
    <t>244</t>
  </si>
  <si>
    <t>из них:</t>
  </si>
  <si>
    <t>2640-1</t>
  </si>
  <si>
    <t>2640-2</t>
  </si>
  <si>
    <t>2640-3</t>
  </si>
  <si>
    <t>2640-4</t>
  </si>
  <si>
    <t>2640-5</t>
  </si>
  <si>
    <t>2640-6</t>
  </si>
  <si>
    <t>2640-7</t>
  </si>
  <si>
    <t>страхование</t>
  </si>
  <si>
    <t>2640-8</t>
  </si>
  <si>
    <t>227</t>
  </si>
  <si>
    <t>2640-9</t>
  </si>
  <si>
    <t>арендная плата за пользование земельными участками и другими обособленными природными обьектами</t>
  </si>
  <si>
    <t>2640-10</t>
  </si>
  <si>
    <t>229</t>
  </si>
  <si>
    <t>процентные расходы по обязательствам</t>
  </si>
  <si>
    <t>2640-11</t>
  </si>
  <si>
    <t>234</t>
  </si>
  <si>
    <t>социальные компенсации персоналу в натуральной форме</t>
  </si>
  <si>
    <t>2640-12</t>
  </si>
  <si>
    <t>оплата за участие в электронных процедурах</t>
  </si>
  <si>
    <t>2640-13</t>
  </si>
  <si>
    <t>297</t>
  </si>
  <si>
    <t>2640-14</t>
  </si>
  <si>
    <t>увеличение стоимости нематериальных активов</t>
  </si>
  <si>
    <t>2640-15</t>
  </si>
  <si>
    <t>увеличение стоимости материальных запасов</t>
  </si>
  <si>
    <t>2640-16</t>
  </si>
  <si>
    <t>увеличение стоимости лекарственных препаратов и материалов, применяемых в медицинских целях</t>
  </si>
  <si>
    <t>2640-17</t>
  </si>
  <si>
    <t>увеличение стоимости продуктов питания</t>
  </si>
  <si>
    <t>2640-18</t>
  </si>
  <si>
    <t>увеличение стоимости горюче-смазочных материалов</t>
  </si>
  <si>
    <t>2640-19</t>
  </si>
  <si>
    <t>увеличение стоимости строительных материалов</t>
  </si>
  <si>
    <t>2640-20</t>
  </si>
  <si>
    <t>увеличение стоимости мягкого инвентаря</t>
  </si>
  <si>
    <t>2640-21</t>
  </si>
  <si>
    <t>2640-22</t>
  </si>
  <si>
    <t>2640-23</t>
  </si>
  <si>
    <t>2640-24</t>
  </si>
  <si>
    <t>2640-25</t>
  </si>
  <si>
    <t>2640-26</t>
  </si>
  <si>
    <t>закупка товаров, работ, услуг в целях создания, развития, эксплуатации и вывода из эксплуатации государственных информационных систем</t>
  </si>
  <si>
    <t>2650</t>
  </si>
  <si>
    <t>246</t>
  </si>
  <si>
    <t>2651</t>
  </si>
  <si>
    <t>прочие работы и услуги</t>
  </si>
  <si>
    <t>2652</t>
  </si>
  <si>
    <t>услуги, работы для целей капитальных вложений</t>
  </si>
  <si>
    <t>2653</t>
  </si>
  <si>
    <t>2654</t>
  </si>
  <si>
    <t>320</t>
  </si>
  <si>
    <t>2660</t>
  </si>
  <si>
    <t>247</t>
  </si>
  <si>
    <t>2661</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</si>
  <si>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</si>
  <si>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</si>
  <si>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</si>
  <si>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</si>
  <si>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</si>
  <si>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из них:</t>
  </si>
  <si>
    <t>пособия, компенсации и иные социальные выплаты гражданам, кроме публичных нормативных обязательств</t>
  </si>
  <si>
    <t>2211</t>
  </si>
  <si>
    <t>321</t>
  </si>
  <si>
    <t>пособия по социальной помощи населению в денежной форме</t>
  </si>
  <si>
    <t>2211-1</t>
  </si>
  <si>
    <t>262</t>
  </si>
  <si>
    <t>пособия по социальной помощи населению в натуральной форме</t>
  </si>
  <si>
    <t>2211-2</t>
  </si>
  <si>
    <t>263</t>
  </si>
  <si>
    <t>пенсии, пособия, выплачиваемые работодателями, нанимателями бывшим работникам</t>
  </si>
  <si>
    <t>2211-3</t>
  </si>
  <si>
    <t>2211-4</t>
  </si>
  <si>
    <t>иные выплаты текущего характера физическим лицам</t>
  </si>
  <si>
    <t>2211-5</t>
  </si>
  <si>
    <t>приобретение товаров, работ, услуг в пользу граждан в целях их социального обеспечения</t>
  </si>
  <si>
    <t>2212</t>
  </si>
  <si>
    <t>323</t>
  </si>
  <si>
    <t>2212-1</t>
  </si>
  <si>
    <t>2212-2</t>
  </si>
  <si>
    <t>пособия по социальной помощи, выплачиваемые работодателями, нанимателями бывшим работникам в натуральной форме</t>
  </si>
  <si>
    <t>2212-3</t>
  </si>
  <si>
    <t>увеличение стоимости продуктов питания</t>
  </si>
  <si>
    <t>2212-4</t>
  </si>
  <si>
    <t>342</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</si>
  <si>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</si>
  <si>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</si>
  <si>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</si>
  <si>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</si>
  <si>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</si>
  <si>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</si>
  <si>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иные выплаты текущего характера физическим лицам</t>
  </si>
  <si>
    <t>2240</t>
  </si>
  <si>
    <t>360</t>
  </si>
  <si>
    <t>уплата налогов, сборов и иных платежей, всего</t>
  </si>
  <si>
    <t>2300</t>
  </si>
  <si>
    <t>850</t>
  </si>
  <si>
    <t>налог на имущество организаций и земельный налог</t>
  </si>
  <si>
    <t>2310</t>
  </si>
  <si>
    <t>851</t>
  </si>
  <si>
    <t>291</t>
  </si>
  <si>
    <t>иные налоги (включаемые в состав расходов) в бюджеты бюджетной системы Российской Федерации, а также государственная пошлина</t>
  </si>
  <si>
    <t>2320</t>
  </si>
  <si>
    <t>852</t>
  </si>
  <si>
    <t>безвозмездные перечисления (передачи) текущего характера сектора  государственного управления</t>
  </si>
  <si>
    <t>2330</t>
  </si>
  <si>
    <t>853</t>
  </si>
  <si>
    <t>уплата штрафов (в том числе административных), пеней, иных платежей</t>
  </si>
  <si>
    <t>2340</t>
  </si>
  <si>
    <t>обслуживание долговых обязательств учреждения</t>
  </si>
  <si>
    <t>2350</t>
  </si>
  <si>
    <t>233</t>
  </si>
  <si>
    <t>штрафы за нарушение законодательства о налогах и сборах, законодательства о страховых взносах (в т.ч.пени)</t>
  </si>
  <si>
    <t>2360</t>
  </si>
  <si>
    <t>292</t>
  </si>
  <si>
    <t>штрафы за нарушение законодательства о закупках и нарушение условий контрактов (договоров)</t>
  </si>
  <si>
    <t>2370</t>
  </si>
  <si>
    <t>293</t>
  </si>
  <si>
    <t>другие экономические санкции (кроме указанных 292-294)</t>
  </si>
  <si>
    <t>2380</t>
  </si>
  <si>
    <t>295</t>
  </si>
  <si>
    <t>уплата иных платежей</t>
  </si>
  <si>
    <t>2390</t>
  </si>
  <si>
    <t>иные выплаты текущего характера организациям</t>
  </si>
  <si>
    <t>23100</t>
  </si>
  <si>
    <t>безвозмездные перечисления организациям и физическим лицам, всего</t>
  </si>
  <si>
    <t>2400</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</si>
  <si>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</si>
  <si>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</si>
  <si>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</si>
  <si>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</si>
  <si>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</si>
  <si>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t>2521</t>
  </si>
  <si>
    <t>2522</t>
  </si>
  <si>
    <t>2523</t>
  </si>
  <si>
    <t>2524</t>
  </si>
  <si>
    <t>2525</t>
  </si>
  <si>
    <t>2526</t>
  </si>
  <si>
    <t>капитальные вложения в объекты государственной (муниципальной) собственности, всего</t>
  </si>
  <si>
    <t>2700</t>
  </si>
  <si>
    <t>400</t>
  </si>
  <si>
    <t>приобретение объектов недвижимого имущества государственными (муниципальными) учреждениями</t>
  </si>
  <si>
    <t>2710</t>
  </si>
  <si>
    <t>406</t>
  </si>
  <si>
    <t>2720</t>
  </si>
  <si>
    <t>407</t>
  </si>
  <si>
    <t>2730</t>
  </si>
  <si>
    <t>2740</t>
  </si>
  <si>
    <t>увеличение стоимости материальных запасов для целей капитальных вложений</t>
  </si>
  <si>
    <t>2750</t>
  </si>
  <si>
    <t>Выплаты, уменьшающие доход, всего 4</t>
  </si>
  <si>
    <t>3000</t>
  </si>
  <si>
    <t>100</t>
  </si>
  <si>
    <t>в том числе:                                                                                                                                                 налог на прибыль 4</t>
  </si>
  <si>
    <t>3010</t>
  </si>
  <si>
    <t>налог на добавленную стоимость 4</t>
  </si>
  <si>
    <t>3020</t>
  </si>
  <si>
    <t>прочие налоги, уменьшающие доход 4</t>
  </si>
  <si>
    <t>3030</t>
  </si>
  <si>
    <t>Прочие выплаты, всего</t>
  </si>
  <si>
    <t>4000</t>
  </si>
  <si>
    <t>из них:</t>
  </si>
  <si>
    <t>возврат остатков субсидий прошлых лет в бюджет</t>
  </si>
  <si>
    <t>4010</t>
  </si>
  <si>
    <t>610</t>
  </si>
  <si>
    <t>перечисление обеспечения исполнения контракта  на счет заказчика</t>
  </si>
  <si>
    <t>4020</t>
  </si>
  <si>
    <t>возмещение, погашение недостачи</t>
  </si>
  <si>
    <t>4030</t>
  </si>
  <si>
    <t>уменьшение задолженности по предоставленным заимствованиям</t>
  </si>
  <si>
    <t>4040</t>
  </si>
  <si>
    <t>640</t>
  </si>
  <si>
    <t>уменьшение внутренних долговых обязательств</t>
  </si>
  <si>
    <t>4050</t>
  </si>
  <si>
    <t>810</t>
  </si>
  <si>
    <t>Расходы с учетом прочих выплат</t>
  </si>
  <si>
    <t>0400</t>
  </si>
  <si>
    <t>Остаток средств на конец текущего финансового года</t>
  </si>
  <si>
    <t>0002</t>
  </si>
  <si>
    <t>_____1_В случае утверждения закона (решения) о бюджете на текущий финансовый год и плановый период.</t>
  </si>
  <si>
    <t>_____2_Указывается дата подписания Плана, а в случае утверждения Плана уполномоченным лицом учреждения - дата утверждения Плана.</t>
  </si>
  <si>
    <t>_____3_Показатели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</si>
  <si>
    <t>_____4_Показатель отражается со знаком "минус".</t>
  </si>
  <si>
    <t>Раздел 2. Сведения по выплатам на закупки товаров, работ, услуг</t>
  </si>
  <si>
    <t>№ п/п</t>
  </si>
  <si>
    <t>Коды              строк</t>
  </si>
  <si>
    <t>Год     начала закупки</t>
  </si>
  <si>
    <t>Сумма</t>
  </si>
  <si>
    <t>на 2025 (текущий финансовый год)</t>
  </si>
  <si>
    <t>на 2026 (первый год планового периода)</t>
  </si>
  <si>
    <t>на 2027 (второй год планового периода)</t>
  </si>
  <si>
    <t>Выплаты на закупку товаров, работ, услуг, всего 6</t>
  </si>
  <si>
    <t>26000</t>
  </si>
  <si>
    <t>1.1</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</si>
  <si>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t>
  </si>
  <si>
    <t>26100</t>
  </si>
  <si>
    <t>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</si>
  <si>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7</t>
  </si>
  <si>
    <t>26200</t>
  </si>
  <si>
    <t>1.3</t>
  </si>
  <si>
    <t>по контрактам (договорам), заключенным до начала текущего финансового года с учетом требований Федерального закона № 44-ФЗ и Федерального закона № 223-ФЗ 8</t>
  </si>
  <si>
    <t>26300</t>
  </si>
  <si>
    <t>1.3.1</t>
  </si>
  <si>
    <t>в том числе:                                                                                                                                     кредиторская задолженность по контрактам (договорам), заключенным до начала текущего финансового года с учетом требований Федерального закона № 44-ФЗ и Федерального закона № 223-ФЗ</t>
  </si>
  <si>
    <t>1.3.1.1</t>
  </si>
  <si>
    <t>за счет субсидий, предоставляемых на финансовое обеспечение выполнения государственного задания</t>
  </si>
  <si>
    <t>1.3.1.2</t>
  </si>
  <si>
    <t>за счет субсидий, предоставляемых с абзацем вторым пункта 1 статьи 78.1 Бюджетного кодекса Российской федерации</t>
  </si>
  <si>
    <t>1.3.1.3</t>
  </si>
  <si>
    <t>за счет субсидий, предоставляемых на осуществления капитальных вложений</t>
  </si>
  <si>
    <t>1.3.1.4</t>
  </si>
  <si>
    <t>за счет средств обязательного медицинского страхования</t>
  </si>
  <si>
    <t>1.3.1.5</t>
  </si>
  <si>
    <t>за счет прочих источников финансового обеспечения</t>
  </si>
  <si>
    <t>1.3.2</t>
  </si>
  <si>
    <t>по контрактам (договорам), заключенным до начала текущего финансового года с учетом требований Федерального закона № 44-ФЗ</t>
  </si>
  <si>
    <t>1.3.2.1</t>
  </si>
  <si>
    <t>в том числе                                                                                                                                      за счет субсидий, предоставляемых на финансовое обеспечение выполнения государственного задания</t>
  </si>
  <si>
    <t>1.3.2.2</t>
  </si>
  <si>
    <t>1.3.2.3</t>
  </si>
  <si>
    <t>1.3.2.4</t>
  </si>
  <si>
    <t>1.3.2.5</t>
  </si>
  <si>
    <t>1.3.3</t>
  </si>
  <si>
    <t>по контрактам (договорам), заключенным до начала текущего финансового года с учетом требований Федерального закона № 223-ФЗ</t>
  </si>
  <si>
    <t>1.3.3.1</t>
  </si>
  <si>
    <t>1.3.3.2</t>
  </si>
  <si>
    <t>1.3.3.3</t>
  </si>
  <si>
    <t>1.3.3.4</t>
  </si>
  <si>
    <t>1.3.3.5</t>
  </si>
  <si>
    <t>1.3.4</t>
  </si>
  <si>
    <t>1.3.5</t>
  </si>
  <si>
    <t>1.4</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</si>
  <si>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8</t>
  </si>
  <si>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</si>
  <si>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</si>
  <si>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</si>
  <si>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</si>
  <si>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</si>
  <si>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в том числе:                                                                                                                                       в соответствии с Федеральным законом № 44-ФЗ</t>
  </si>
  <si>
    <t>26411</t>
  </si>
  <si>
    <t>1.4.1.2</t>
  </si>
  <si>
    <t>в соответствии с Федеральным законом № 223-ФЗ 9</t>
  </si>
  <si>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</si>
  <si>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</si>
  <si>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</si>
  <si>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</si>
  <si>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</si>
  <si>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</si>
  <si>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1.4.2.1.1</t>
  </si>
  <si>
    <t>справочно из 1.4.2.1:                                                                                                                      в соответствии с Федеральным законом № 44-ФЗ для реализации национальных проектов</t>
  </si>
  <si>
    <t>26421.1</t>
  </si>
  <si>
    <t>0050909012Д153651612_243</t>
  </si>
  <si>
    <t>26421.11</t>
  </si>
  <si>
    <t>x</t>
  </si>
  <si>
    <t>0050909012Д153651612_244</t>
  </si>
  <si>
    <t>26421.12</t>
  </si>
  <si>
    <t>0050909012Д153651622_243</t>
  </si>
  <si>
    <t>26421.13</t>
  </si>
  <si>
    <t>0050909012Д153651622_244</t>
  </si>
  <si>
    <t>26421.14</t>
  </si>
  <si>
    <t>0050909012N751140622_244</t>
  </si>
  <si>
    <t>26421.15</t>
  </si>
  <si>
    <t>1.4.2.2</t>
  </si>
  <si>
    <t>26422</t>
  </si>
  <si>
    <t>1.4.2.2.1</t>
  </si>
  <si>
    <t>справочно из 1.4.2.2: в соответствии с Федеральным законом № 223-ФЗ для реализации национальных проектов</t>
  </si>
  <si>
    <t>26422.1</t>
  </si>
  <si>
    <t>26422.11</t>
  </si>
  <si>
    <t>26422.12</t>
  </si>
  <si>
    <t>26422.13</t>
  </si>
  <si>
    <t>26422.14</t>
  </si>
  <si>
    <t>26422.15</t>
  </si>
  <si>
    <t>1.4.3</t>
  </si>
  <si>
    <t>за счет субсидий, предоставляемых на осуществление капитальных вложений 10</t>
  </si>
  <si>
    <t>26430</t>
  </si>
  <si>
    <t>1.4.4</t>
  </si>
  <si>
    <t>26440</t>
  </si>
  <si>
    <t>1.4.4.1</t>
  </si>
  <si>
    <t>в том числе:                                                                                                                                     в соответствии с Федеральным законом № 44-ФЗ</t>
  </si>
  <si>
    <t>26441</t>
  </si>
  <si>
    <t>1.4.4.2</t>
  </si>
  <si>
    <t>в соответствии с Федеральным законом № 223-ФЗ 10</t>
  </si>
  <si>
    <t>26442</t>
  </si>
  <si>
    <t>1.4.5</t>
  </si>
  <si>
    <t>26450</t>
  </si>
  <si>
    <t>1.4.5.1</t>
  </si>
  <si>
    <t>26451</t>
  </si>
  <si>
    <t>1.4.5.2</t>
  </si>
  <si>
    <t>в соответствии с Федеральным законом № 223-ФЗ</t>
  </si>
  <si>
    <t>26452</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</si>
  <si>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11</t>
  </si>
  <si>
    <t>26500</t>
  </si>
  <si>
    <t>в том числе по году начала закупки:</t>
  </si>
  <si>
    <t>26510</t>
  </si>
  <si>
    <t>2025</t>
  </si>
  <si>
    <t>26520</t>
  </si>
  <si>
    <t>2026</t>
  </si>
  <si>
    <t>26530</t>
  </si>
  <si>
    <t>2027</t>
  </si>
  <si>
    <t>26540</t>
  </si>
  <si>
    <t>2020</t>
  </si>
  <si>
    <t>26550</t>
  </si>
  <si>
    <t>2021</t>
  </si>
  <si>
    <t>26560</t>
  </si>
  <si>
    <t>2022</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</si>
  <si>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</si>
  <si>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</si>
  <si>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</si>
  <si>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26620</t>
  </si>
  <si>
    <t>26630</t>
  </si>
  <si>
    <t>26640</t>
  </si>
  <si>
    <t>26650</t>
  </si>
  <si>
    <t>26660</t>
  </si>
  <si>
    <t>Руководитель учреждения</t>
  </si>
  <si>
    <t>Директор</t>
  </si>
  <si>
    <t>(уполномоченное лицо учреждения)</t>
  </si>
  <si>
    <t>(должность)</t>
  </si>
  <si>
    <t>(подпись)</t>
  </si>
  <si>
    <t>(расшифровка подписи)</t>
  </si>
  <si>
    <t>Исполнитель</t>
  </si>
  <si>
    <t>Заместитель директора по ЭВ</t>
  </si>
  <si>
    <t>ЗаремскихА.В.</t>
  </si>
  <si>
    <t>8-3842-65-73-55</t>
  </si>
  <si>
    <t>(фамилия, инициалы)</t>
  </si>
  <si>
    <t>(телефон)</t>
  </si>
  <si>
    <t>СОГЛАСОВАНО</t>
  </si>
  <si>
    <t>И.о. заместителя министра здравоохранения Кузбасса</t>
  </si>
  <si>
    <t>Стефаненко Е.А.</t>
  </si>
  <si>
    <t>Документ подписан ЭЦП:</t>
  </si>
  <si>
    <t>Кем подписан</t>
  </si>
  <si>
    <t>BKEMOMKD</t>
  </si>
  <si>
    <t>Серийный номер сертификата</t>
  </si>
  <si>
    <t>2D9ED2F2DADC1D9187FBA0AFD4489EF0</t>
  </si>
  <si>
    <t>Кем выдан сертификат</t>
  </si>
  <si>
    <t>Федеральное казначейство</t>
  </si>
  <si>
    <t>Кому выдан сертификат</t>
  </si>
  <si>
    <t>Дата начала действия</t>
  </si>
  <si>
    <t>Дата окончания действия</t>
  </si>
  <si>
    <t>Отпечаток сертификата</t>
  </si>
  <si>
    <t>FB74C7BE2E788E4286EA053CDB4AE716E4F0C3D8</t>
  </si>
  <si>
    <t>Описание сертификата</t>
  </si>
  <si>
    <t>BKEMOMKE</t>
  </si>
  <si>
    <t>0099A20650B1E0E37A78FAB2E91438437E</t>
  </si>
  <si>
    <t>ЗАРЕМСКИХ АНЖЕЛИКА ВАЛЕРЬЕВНА</t>
  </si>
  <si>
    <t>0AF4AA74D00BFBEA1C16CB83F18D549780BDA07E</t>
  </si>
  <si>
    <t>DOZNKO</t>
  </si>
  <si>
    <t>6257BAC710C674704186E9A8BCAB2243</t>
  </si>
  <si>
    <t>Стефаненко Елена Александровна</t>
  </si>
  <si>
    <t>C47C626891981B30B7E889A4A624F933BD117C51</t>
  </si>
  <si>
    <t>_____5_В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</si>
  <si>
    <t>_____6_Плановые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</si>
  <si>
    <t>_____7_Указывается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</si>
  <si>
    <t>_____8_Указывается сумма закупок товаров, работ, услуг, осуществляемых в соответствии с Федеральным законом № 44-ФЗ и Федеральным законом № 223-ФЗ.</t>
  </si>
  <si>
    <t>_____10_Государственным (муниципальным) бюджетным учреждением показатель не формируется.</t>
  </si>
  <si>
    <t>_____11_Плановые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</si>
</sst>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rgb="FF000000"/>
      <name val="Calibri"/>
    </font>
    <font>
      <b/>
      <sz val="14"/>
      <color rgb="FF000000"/>
      <name val="Calibri"/>
    </font>
    <font>
      <sz val="10"/>
      <color rgb="FF000000"/>
      <name val="Calibri"/>
    </font>
    <font>
      <b/>
      <sz val="10"/>
      <color rgb="FF000000"/>
      <name val="Calibri"/>
    </font>
    <font>
      <sz val="9"/>
      <color rgb="FF111111"/>
      <name val="Courier New"/>
    </font>
    <font>
      <b/>
      <sz val="12"/>
      <color rgb="FF000000"/>
      <name val="Times New Roman"/>
    </font>
    <font>
      <b/>
      <sz val="9"/>
      <color rgb="FF000000"/>
      <name val="Times New Roman"/>
    </font>
    <font>
      <b/>
      <sz val="8"/>
      <color rgb="FF000000"/>
      <name val="Times New Roman"/>
    </font>
    <font>
      <sz val="7"/>
      <color rgb="FF000000"/>
      <name val="Times New Roman"/>
    </font>
    <font>
      <sz val="8"/>
      <color rgb="FF000000"/>
      <name val="Times New Roman"/>
    </font>
    <font>
      <b/>
      <sz val="10"/>
      <color rgb="FF000000"/>
      <name val="Times New Roman"/>
    </font>
    <font>
      <sz val="10"/>
      <color rgb="FF000000"/>
      <name val="Times New Roman"/>
    </font>
    <font>
      <sz val="14"/>
      <color rgb="FF000000"/>
      <name val="Times New Roman"/>
    </font>
    <font>
      <b/>
      <sz val="11"/>
      <color rgb="FF000000"/>
      <name val="Times New Roman"/>
    </font>
    <font>
      <sz val="9"/>
      <color rgb="FF000000"/>
      <name val="Times New Roman"/>
    </font>
    <font>
      <b/>
      <sz val="18"/>
      <color rgb="FF000000"/>
      <name val="Times New Roman"/>
    </font>
    <font>
      <sz val="9"/>
      <color rgb="FF000000"/>
      <name val="Calibri"/>
    </font>
    <font>
      <sz val="9"/>
      <color rgb="FF0070C0"/>
      <name val="Times New Roman"/>
    </font>
    <font>
      <sz val="8"/>
      <color rgb="FFFFFFFF"/>
      <name val="Times New Roman"/>
    </font>
    <font>
      <b/>
      <sz val="14"/>
      <color rgb="FF000000"/>
      <name val="Times New Roman"/>
    </font>
    <font>
      <b/>
      <sz val="8"/>
      <color rgb="FFFFFFFF"/>
      <name val="Times New Roman"/>
    </font>
    <font>
      <sz val="11"/>
      <color rgb="FF000000"/>
      <name val="Times New Roman"/>
    </font>
    <font>
      <sz val="10"/>
      <color rgb="FFFFFFFF"/>
      <name val="Times New Roman"/>
    </font>
    <font>
      <sz val="11"/>
      <color rgb="FFFFFFFF"/>
      <name val="Calibri"/>
    </font>
    <font>
      <sz val="9"/>
      <color rgb="FFFFFFFF"/>
      <name val="Times New Roman"/>
    </font>
  </fonts>
  <fills count="15">
    <fill>
      <patternFill patternType="none"/>
    </fill>
    <fill>
      <patternFill patternType="gray125"/>
    </fill>
    <fill>
      <patternFill patternType="solid">
        <fgColor rgb="FFFBE5D7"/>
      </patternFill>
    </fill>
    <fill>
      <patternFill patternType="solid">
        <fgColor rgb="FFFFFF00"/>
      </patternFill>
    </fill>
    <fill>
      <patternFill patternType="solid">
        <fgColor rgb="FFD9D9D9"/>
      </patternFill>
    </fill>
    <fill>
      <patternFill patternType="solid">
        <fgColor rgb="FFFFC000"/>
      </patternFill>
    </fill>
    <fill>
      <patternFill patternType="solid">
        <fgColor rgb="FFBFBFBF"/>
      </patternFill>
    </fill>
    <fill>
      <patternFill patternType="solid">
        <fgColor rgb="FFB4C6E8"/>
      </patternFill>
    </fill>
    <fill>
      <patternFill patternType="solid">
        <fgColor rgb="FFEDEDED"/>
      </patternFill>
    </fill>
    <fill>
      <patternFill patternType="solid">
        <fgColor rgb="FFFFFFFF"/>
      </patternFill>
    </fill>
    <fill>
      <patternFill patternType="solid">
        <fgColor rgb="FFE7E6E6"/>
      </patternFill>
    </fill>
    <fill>
      <patternFill patternType="solid">
        <fgColor rgb="FFF2F2F2"/>
      </patternFill>
    </fill>
    <fill>
      <patternFill patternType="solid">
        <fgColor rgb="FFC6E0B4"/>
      </patternFill>
    </fill>
    <fill>
      <patternFill patternType="solid">
        <fgColor rgb="FFFFE699"/>
      </patternFill>
    </fill>
    <fill>
      <patternFill patternType="solid">
        <fgColor rgb="FFFFF3CD"/>
      </patternFill>
    </fill>
  </fills>
  <borders count="85">
    <border>
      <left/>
      <right/>
      <top/>
      <bottom/>
      <diagonal/>
    </border>
    <border>
      <left/>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top/>
      <bottom style="thin">
        <color rgb="FF000000"/>
      </bottom>
      <diagonal/>
    </border>
    <border>
      <left/>
      <right/>
      <top style="thin">
        <color rgb="FF000000"/>
      </top>
      <bottom/>
      <diagonal/>
    </border>
    <border>
      <left style="medium">
        <color rgb="FF000000"/>
      </left>
      <right style="medium">
        <color rgb="FF000000"/>
      </right>
      <top/>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diagonalUp="1" diagonalDown="1">
      <left style="thin">
        <color rgb="FF000000"/>
      </left>
      <right style="thin">
        <color rgb="FF000000"/>
      </right>
      <top style="medium">
        <color rgb="FF000000"/>
      </top>
      <bottom style="medium">
        <color rgb="FF000000"/>
      </bottom>
      <diagonal style="thin">
        <color rgb="FF000000"/>
      </diagonal>
    </border>
    <border diagonalUp="1" diagonalDown="1">
      <left style="thin">
        <color rgb="FF000000"/>
      </left>
      <right style="medium">
        <color rgb="FF000000"/>
      </right>
      <top style="medium">
        <color rgb="FF000000"/>
      </top>
      <bottom style="medium">
        <color rgb="FF000000"/>
      </bottom>
      <diagonal style="thin">
        <color rgb="FF000000"/>
      </diagonal>
    </border>
    <border diagonalUp="1" diagonalDown="1">
      <left style="thin">
        <color rgb="FF000000"/>
      </left>
      <right style="thin">
        <color rgb="FF000000"/>
      </right>
      <top style="medium">
        <color rgb="FF000000"/>
      </top>
      <bottom style="thin">
        <color rgb="FF000000"/>
      </bottom>
      <diagonal style="thin">
        <color rgb="FF000000"/>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rgb="FF000000"/>
      </diagonal>
    </border>
    <border diagonalUp="1" diagonalDown="1">
      <left style="thin">
        <color rgb="FF000000"/>
      </left>
      <right style="thin">
        <color rgb="FF000000"/>
      </right>
      <top style="thin">
        <color rgb="FF000000"/>
      </top>
      <bottom style="medium">
        <color rgb="FF000000"/>
      </bottom>
      <diagonal style="thin">
        <color rgb="FF000000"/>
      </diagonal>
    </border>
    <border diagonalUp="1" diagonalDown="1">
      <left style="thin">
        <color rgb="FF000000"/>
      </left>
      <right style="medium">
        <color rgb="FF000000"/>
      </right>
      <top style="medium">
        <color rgb="FF000000"/>
      </top>
      <bottom style="thin">
        <color rgb="FF000000"/>
      </bottom>
      <diagonal style="thin">
        <color rgb="FF000000"/>
      </diagonal>
    </border>
    <border diagonalUp="1" diagonalDown="1">
      <left style="thin">
        <color rgb="FF000000"/>
      </left>
      <right style="medium">
        <color rgb="FF000000"/>
      </right>
      <top style="thin">
        <color rgb="FF000000"/>
      </top>
      <bottom style="thin">
        <color rgb="FF000000"/>
      </bottom>
      <diagonal style="thin">
        <color rgb="FF000000"/>
      </diagonal>
    </border>
    <border diagonalUp="1" diagonalDown="1">
      <left style="thin">
        <color rgb="FF000000"/>
      </left>
      <right style="medium">
        <color rgb="FF000000"/>
      </right>
      <top style="thin">
        <color rgb="FF000000"/>
      </top>
      <bottom style="medium">
        <color rgb="FF000000"/>
      </bottom>
      <diagonal style="thin">
        <color rgb="FF000000"/>
      </diagonal>
    </border>
    <border>
      <left style="medium">
        <color rgb="FF000000"/>
      </left>
      <right style="thin">
        <color rgb="FF000000"/>
      </right>
      <top/>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double">
        <color rgb="FF000000"/>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bottom/>
      <diagonal/>
    </border>
    <border>
      <left style="double">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right/>
      <top style="double">
        <color rgb="FF000000"/>
      </top>
      <bottom/>
      <diagonal/>
    </border>
    <border>
      <left style="double">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top/>
      <bottom style="thin">
        <color rgb="FF000000"/>
      </bottom>
      <diagonal/>
    </border>
    <border>
      <left/>
      <right style="double">
        <color rgb="FF000000"/>
      </right>
      <top/>
      <bottom style="thin">
        <color rgb="FF000000"/>
      </bottom>
      <diagonal/>
    </border>
  </borders>
  <cellStyleXfs count="1">
    <xf numFmtId="0" fontId="0" fillId="0" borderId="0"/>
  </cellStyleXfs>
  <cellXfs count="423">
    <xf numFmtId="0" fontId="0" fillId="0" borderId="0" xfId="0"/>
    <xf numFmtId="0" fontId="2" fillId="0" borderId="0" xfId="0" applyFont="1" applyAlignment="1">
      <alignment horizontal="right"/>
    </xf>
    <xf numFmtId="0" fontId="3" fillId="0" borderId="0" xfId="0" applyFont="1" applyAlignment="1">
      <alignment horizontal="right"/>
    </xf>
    <xf numFmtId="0" fontId="4" fillId="0" borderId="0" xfId="0" applyFont="1"/>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top"/>
    </xf>
    <xf numFmtId="0" fontId="6" fillId="0" borderId="1" xfId="0" applyFont="1" applyBorder="1" applyAlignment="1">
      <alignment horizontal="left" vertical="top"/>
    </xf>
    <xf numFmtId="49" fontId="6" fillId="0" borderId="0" xfId="0" applyNumberFormat="1" applyFont="1" applyAlignment="1">
      <alignment vertical="top"/>
    </xf>
    <xf numFmtId="0" fontId="6" fillId="0" borderId="0" xfId="0" applyFont="1" applyAlignment="1">
      <alignment horizontal="center" vertical="top"/>
    </xf>
    <xf numFmtId="0" fontId="6" fillId="0" borderId="0" xfId="0" applyFont="1" applyAlignment="1">
      <alignment horizontal="right" vertical="center"/>
    </xf>
    <xf numFmtId="49" fontId="6" fillId="0" borderId="0" xfId="0" applyNumberFormat="1" applyFont="1" applyAlignment="1">
      <alignment vertical="center"/>
    </xf>
    <xf numFmtId="0" fontId="6" fillId="0" borderId="2" xfId="0" applyFont="1" applyBorder="1" applyAlignment="1">
      <alignment horizontal="left" vertical="center"/>
    </xf>
    <xf numFmtId="0" fontId="8"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vertical="top"/>
    </xf>
    <xf numFmtId="0" fontId="9" fillId="0" borderId="2" xfId="0" applyFont="1" applyBorder="1" applyAlignment="1">
      <alignment horizontal="left" vertical="top"/>
    </xf>
    <xf numFmtId="49" fontId="9" fillId="0" borderId="0" xfId="0" applyNumberFormat="1" applyFont="1" applyAlignment="1">
      <alignment vertical="top"/>
    </xf>
    <xf numFmtId="49" fontId="10" fillId="0" borderId="0" xfId="0" applyNumberFormat="1" applyFont="1" applyAlignment="1">
      <alignment vertical="center"/>
    </xf>
    <xf numFmtId="0" fontId="9" fillId="0" borderId="0" xfId="0" applyFont="1" applyAlignment="1">
      <alignment horizontal="left" vertical="center"/>
    </xf>
    <xf numFmtId="0" fontId="9" fillId="0" borderId="2" xfId="0" applyFont="1" applyBorder="1" applyAlignment="1">
      <alignment horizontal="right" vertical="top"/>
    </xf>
    <xf numFmtId="14" fontId="7" fillId="2" borderId="3" xfId="0" applyNumberFormat="1" applyFont="1" applyFill="1" applyBorder="1" applyAlignment="1">
      <alignment horizontal="center" vertical="center"/>
    </xf>
    <xf numFmtId="0" fontId="9" fillId="0" borderId="5" xfId="0" applyFont="1" applyBorder="1" applyAlignment="1">
      <alignment horizontal="left" vertical="top"/>
    </xf>
    <xf numFmtId="49" fontId="7" fillId="0" borderId="3" xfId="0" applyNumberFormat="1" applyFont="1" applyBorder="1" applyAlignment="1">
      <alignment horizontal="center" vertical="center"/>
    </xf>
    <xf numFmtId="0" fontId="7" fillId="3" borderId="3" xfId="0" applyFont="1" applyFill="1" applyBorder="1" applyAlignment="1" applyProtection="1">
      <alignment horizontal="center" vertical="center"/>
      <protection locked="0"/>
    </xf>
    <xf numFmtId="49" fontId="7" fillId="2" borderId="3"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0" fontId="14" fillId="0" borderId="5" xfId="0" applyFont="1" applyBorder="1" applyAlignment="1">
      <alignment horizontal="center" vertical="top"/>
    </xf>
    <xf numFmtId="49" fontId="7" fillId="0" borderId="9" xfId="0" applyNumberFormat="1" applyFont="1" applyBorder="1" applyAlignment="1">
      <alignment horizontal="center" vertical="center"/>
    </xf>
    <xf numFmtId="0" fontId="9" fillId="0" borderId="10" xfId="0" applyFont="1" applyBorder="1" applyAlignment="1">
      <alignment horizontal="left" vertical="top"/>
    </xf>
    <xf numFmtId="0" fontId="7" fillId="0" borderId="0" xfId="0" applyFont="1" applyAlignment="1">
      <alignment horizontal="center" vertical="top"/>
    </xf>
    <xf numFmtId="0" fontId="7" fillId="0" borderId="4" xfId="0" applyFont="1" applyBorder="1" applyAlignment="1">
      <alignment horizontal="center" vertical="top"/>
    </xf>
    <xf numFmtId="0" fontId="0" fillId="0" borderId="17" xfId="0" applyBorder="1" applyAlignment="1">
      <alignment horizontal="center" vertical="center"/>
    </xf>
    <xf numFmtId="0" fontId="0" fillId="0" borderId="20" xfId="0" applyBorder="1" applyAlignment="1">
      <alignment horizontal="center" vertical="center"/>
    </xf>
    <xf numFmtId="0" fontId="14" fillId="0" borderId="23" xfId="0" applyFont="1" applyBorder="1" applyAlignment="1">
      <alignment horizontal="center" vertical="center"/>
    </xf>
    <xf numFmtId="0" fontId="14" fillId="0" borderId="0" xfId="0" applyFont="1" applyAlignment="1">
      <alignment horizontal="center" vertical="center"/>
    </xf>
    <xf numFmtId="0" fontId="14" fillId="0" borderId="27" xfId="0" applyFont="1" applyBorder="1" applyAlignment="1">
      <alignment horizontal="center" vertical="center" wrapText="1"/>
    </xf>
    <xf numFmtId="49" fontId="14" fillId="0" borderId="28" xfId="0" applyNumberFormat="1" applyFont="1" applyBorder="1" applyAlignment="1">
      <alignment horizontal="center" vertical="center"/>
    </xf>
    <xf numFmtId="49" fontId="14" fillId="0" borderId="29" xfId="0" applyNumberFormat="1" applyFont="1" applyBorder="1" applyAlignment="1">
      <alignment horizontal="center" vertical="center"/>
    </xf>
    <xf numFmtId="49" fontId="14" fillId="0" borderId="30" xfId="0" applyNumberFormat="1" applyFont="1" applyBorder="1" applyAlignment="1">
      <alignment horizontal="center" vertical="center"/>
    </xf>
    <xf numFmtId="49" fontId="14" fillId="0" borderId="31" xfId="0" applyNumberFormat="1"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6" fillId="4" borderId="32" xfId="0" applyFont="1" applyFill="1" applyBorder="1" applyAlignment="1">
      <alignment vertical="top"/>
    </xf>
    <xf numFmtId="49" fontId="7" fillId="4" borderId="33" xfId="0" applyNumberFormat="1" applyFont="1" applyFill="1" applyBorder="1" applyAlignment="1">
      <alignment horizontal="center" vertical="center"/>
    </xf>
    <xf numFmtId="49" fontId="9" fillId="4" borderId="34" xfId="0" applyNumberFormat="1" applyFont="1" applyFill="1" applyBorder="1" applyAlignment="1">
      <alignment horizontal="center" vertical="center"/>
    </xf>
    <xf numFmtId="4" fontId="14" fillId="4" borderId="35" xfId="0" applyNumberFormat="1" applyFont="1" applyFill="1" applyBorder="1" applyAlignment="1">
      <alignment horizontal="right" wrapText="1"/>
    </xf>
    <xf numFmtId="4" fontId="14" fillId="5" borderId="33" xfId="0" applyNumberFormat="1" applyFont="1" applyFill="1" applyBorder="1" applyAlignment="1">
      <alignment horizontal="right"/>
    </xf>
    <xf numFmtId="4" fontId="14" fillId="5" borderId="34" xfId="0" applyNumberFormat="1" applyFont="1" applyFill="1" applyBorder="1" applyAlignment="1">
      <alignment horizontal="right"/>
    </xf>
    <xf numFmtId="4" fontId="14" fillId="4" borderId="36" xfId="0" applyNumberFormat="1" applyFont="1" applyFill="1" applyBorder="1" applyAlignment="1">
      <alignment horizontal="center" vertical="top"/>
    </xf>
    <xf numFmtId="4" fontId="14" fillId="4" borderId="37" xfId="0" applyNumberFormat="1" applyFont="1" applyFill="1" applyBorder="1" applyAlignment="1">
      <alignment horizontal="center" vertical="top"/>
    </xf>
    <xf numFmtId="0" fontId="0" fillId="0" borderId="17" xfId="0" applyBorder="1"/>
    <xf numFmtId="4" fontId="14" fillId="0" borderId="5" xfId="0" applyNumberFormat="1" applyFont="1" applyBorder="1" applyAlignment="1">
      <alignment horizontal="right"/>
    </xf>
    <xf numFmtId="0" fontId="0" fillId="0" borderId="5" xfId="0" applyBorder="1"/>
    <xf numFmtId="0" fontId="6" fillId="4" borderId="32" xfId="0" applyFont="1" applyFill="1" applyBorder="1" applyAlignment="1">
      <alignment vertical="top" wrapText="1"/>
    </xf>
    <xf numFmtId="4" fontId="14" fillId="4" borderId="34" xfId="0" applyNumberFormat="1" applyFont="1" applyFill="1" applyBorder="1" applyAlignment="1">
      <alignment horizontal="right" wrapText="1"/>
    </xf>
    <xf numFmtId="2" fontId="14" fillId="6" borderId="36" xfId="0" applyNumberFormat="1" applyFont="1" applyFill="1" applyBorder="1" applyAlignment="1">
      <alignment horizontal="right"/>
    </xf>
    <xf numFmtId="4" fontId="14" fillId="0" borderId="34" xfId="0" applyNumberFormat="1" applyFont="1" applyBorder="1" applyAlignment="1">
      <alignment horizontal="right"/>
    </xf>
    <xf numFmtId="2" fontId="14" fillId="0" borderId="34" xfId="0" applyNumberFormat="1" applyFont="1" applyBorder="1" applyAlignment="1">
      <alignment horizontal="right"/>
    </xf>
    <xf numFmtId="4" fontId="14" fillId="0" borderId="0" xfId="0" applyNumberFormat="1" applyFont="1" applyAlignment="1">
      <alignment horizontal="right"/>
    </xf>
    <xf numFmtId="4" fontId="14" fillId="0" borderId="34" xfId="0" applyNumberFormat="1" applyFont="1" applyBorder="1" applyAlignment="1" applyProtection="1">
      <alignment horizontal="right"/>
      <protection locked="0"/>
    </xf>
    <xf numFmtId="2" fontId="14" fillId="0" borderId="34" xfId="0" applyNumberFormat="1" applyFont="1" applyBorder="1" applyAlignment="1" applyProtection="1">
      <alignment horizontal="right"/>
      <protection locked="0"/>
    </xf>
    <xf numFmtId="0" fontId="14" fillId="0" borderId="32" xfId="0" applyFont="1" applyBorder="1" applyAlignment="1">
      <alignment vertical="top"/>
    </xf>
    <xf numFmtId="49" fontId="9" fillId="0" borderId="33" xfId="0" applyNumberFormat="1" applyFont="1" applyBorder="1" applyAlignment="1">
      <alignment horizontal="center" vertical="center"/>
    </xf>
    <xf numFmtId="49" fontId="9" fillId="0" borderId="34" xfId="0" applyNumberFormat="1" applyFont="1" applyBorder="1" applyAlignment="1">
      <alignment horizontal="center" vertical="center"/>
    </xf>
    <xf numFmtId="0" fontId="14" fillId="0" borderId="34" xfId="0" applyFont="1" applyBorder="1" applyAlignment="1">
      <alignment vertical="top"/>
    </xf>
    <xf numFmtId="49" fontId="14" fillId="0" borderId="34" xfId="0" applyNumberFormat="1" applyFont="1" applyBorder="1" applyAlignment="1">
      <alignment vertical="top"/>
    </xf>
    <xf numFmtId="0" fontId="14" fillId="0" borderId="34" xfId="0" applyFont="1" applyBorder="1" applyAlignment="1">
      <alignment horizontal="center" vertical="top"/>
    </xf>
    <xf numFmtId="0" fontId="14" fillId="0" borderId="35" xfId="0" applyFont="1" applyBorder="1" applyAlignment="1">
      <alignment horizontal="center" vertical="top"/>
    </xf>
    <xf numFmtId="4" fontId="0" fillId="0" borderId="0" xfId="0" applyNumberFormat="1"/>
    <xf numFmtId="0" fontId="6" fillId="7" borderId="33" xfId="0" applyFont="1" applyFill="1" applyBorder="1" applyAlignment="1">
      <alignment vertical="top"/>
    </xf>
    <xf numFmtId="49" fontId="7" fillId="7" borderId="34" xfId="0" applyNumberFormat="1" applyFont="1" applyFill="1" applyBorder="1" applyAlignment="1">
      <alignment horizontal="center" vertical="center"/>
    </xf>
    <xf numFmtId="49" fontId="9" fillId="7" borderId="34" xfId="0" applyNumberFormat="1" applyFont="1" applyFill="1" applyBorder="1" applyAlignment="1">
      <alignment horizontal="center" vertical="center"/>
    </xf>
    <xf numFmtId="4" fontId="14" fillId="7" borderId="34" xfId="0" applyNumberFormat="1" applyFont="1" applyFill="1" applyBorder="1" applyAlignment="1">
      <alignment horizontal="right" wrapText="1"/>
    </xf>
    <xf numFmtId="4" fontId="14" fillId="3" borderId="34" xfId="0" applyNumberFormat="1" applyFont="1" applyFill="1" applyBorder="1" applyAlignment="1">
      <alignment horizontal="right" wrapText="1"/>
    </xf>
    <xf numFmtId="4" fontId="14" fillId="7" borderId="35" xfId="0" applyNumberFormat="1" applyFont="1" applyFill="1" applyBorder="1" applyAlignment="1">
      <alignment horizontal="right" wrapText="1"/>
    </xf>
    <xf numFmtId="0" fontId="14" fillId="8" borderId="11" xfId="0" applyFont="1" applyFill="1" applyBorder="1" applyAlignment="1">
      <alignment vertical="top" wrapText="1"/>
    </xf>
    <xf numFmtId="49" fontId="9" fillId="8" borderId="12" xfId="0" applyNumberFormat="1" applyFont="1" applyFill="1" applyBorder="1" applyAlignment="1">
      <alignment horizontal="center" vertical="center"/>
    </xf>
    <xf numFmtId="49" fontId="9" fillId="8" borderId="13" xfId="0" applyNumberFormat="1" applyFont="1" applyFill="1" applyBorder="1" applyAlignment="1">
      <alignment horizontal="center" vertical="center"/>
    </xf>
    <xf numFmtId="4" fontId="14" fillId="8" borderId="13" xfId="0" applyNumberFormat="1" applyFont="1" applyFill="1" applyBorder="1" applyAlignment="1">
      <alignment horizontal="right"/>
    </xf>
    <xf numFmtId="2" fontId="14" fillId="6" borderId="38" xfId="0" applyNumberFormat="1" applyFont="1" applyFill="1" applyBorder="1" applyAlignment="1">
      <alignment horizontal="right"/>
    </xf>
    <xf numFmtId="4" fontId="14" fillId="8" borderId="13" xfId="0" applyNumberFormat="1" applyFont="1" applyFill="1" applyBorder="1" applyAlignment="1">
      <alignment horizontal="right" wrapText="1"/>
    </xf>
    <xf numFmtId="4" fontId="14" fillId="8" borderId="14" xfId="0" applyNumberFormat="1" applyFont="1" applyFill="1" applyBorder="1" applyAlignment="1">
      <alignment horizontal="right"/>
    </xf>
    <xf numFmtId="0" fontId="14" fillId="0" borderId="39" xfId="0" applyFont="1" applyBorder="1" applyAlignment="1">
      <alignment vertical="top" wrapText="1"/>
    </xf>
    <xf numFmtId="49" fontId="9" fillId="0" borderId="40"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4" fillId="0" borderId="19" xfId="0" applyFont="1" applyBorder="1" applyAlignment="1">
      <alignment vertical="top"/>
    </xf>
    <xf numFmtId="49" fontId="14" fillId="0" borderId="19" xfId="0" applyNumberFormat="1" applyFont="1" applyBorder="1" applyAlignment="1">
      <alignment vertical="top"/>
    </xf>
    <xf numFmtId="4" fontId="14" fillId="0" borderId="19" xfId="0" applyNumberFormat="1" applyFont="1" applyBorder="1" applyAlignment="1">
      <alignment horizontal="right" wrapText="1"/>
    </xf>
    <xf numFmtId="4" fontId="14" fillId="9" borderId="19" xfId="0" applyNumberFormat="1" applyFont="1" applyFill="1" applyBorder="1" applyAlignment="1">
      <alignment horizontal="right" wrapText="1"/>
    </xf>
    <xf numFmtId="0" fontId="14" fillId="0" borderId="24" xfId="0" applyFont="1" applyBorder="1" applyAlignment="1">
      <alignment horizontal="center" vertical="top"/>
    </xf>
    <xf numFmtId="0" fontId="14" fillId="0" borderId="39" xfId="0" applyFont="1" applyBorder="1" applyAlignment="1">
      <alignment vertical="top"/>
    </xf>
    <xf numFmtId="4" fontId="14" fillId="0" borderId="19" xfId="0" applyNumberFormat="1" applyFont="1" applyBorder="1" applyAlignment="1">
      <alignment horizontal="right"/>
    </xf>
    <xf numFmtId="49" fontId="14" fillId="6" borderId="41" xfId="0" applyNumberFormat="1" applyFont="1" applyFill="1" applyBorder="1" applyAlignment="1">
      <alignment horizontal="center" vertical="center"/>
    </xf>
    <xf numFmtId="4" fontId="14" fillId="0" borderId="19" xfId="0" applyNumberFormat="1" applyFont="1" applyBorder="1" applyAlignment="1" applyProtection="1">
      <alignment horizontal="right"/>
      <protection locked="0"/>
    </xf>
    <xf numFmtId="4" fontId="14" fillId="0" borderId="24" xfId="0" applyNumberFormat="1" applyFont="1" applyBorder="1" applyAlignment="1" applyProtection="1">
      <alignment horizontal="right"/>
      <protection locked="0"/>
    </xf>
    <xf numFmtId="0" fontId="16" fillId="0" borderId="0" xfId="0" applyFont="1" applyAlignment="1">
      <alignment horizontal="center" vertical="center"/>
    </xf>
    <xf numFmtId="0" fontId="14" fillId="8" borderId="39" xfId="0" applyFont="1" applyFill="1" applyBorder="1" applyAlignment="1">
      <alignment vertical="top" wrapText="1"/>
    </xf>
    <xf numFmtId="49" fontId="9" fillId="8" borderId="40" xfId="0" applyNumberFormat="1" applyFont="1" applyFill="1" applyBorder="1" applyAlignment="1">
      <alignment horizontal="center" vertical="center"/>
    </xf>
    <xf numFmtId="49" fontId="9" fillId="8" borderId="19" xfId="0" applyNumberFormat="1" applyFont="1" applyFill="1" applyBorder="1" applyAlignment="1">
      <alignment horizontal="center" vertical="center"/>
    </xf>
    <xf numFmtId="4" fontId="14" fillId="8" borderId="19" xfId="0" applyNumberFormat="1" applyFont="1" applyFill="1" applyBorder="1" applyAlignment="1">
      <alignment horizontal="right"/>
    </xf>
    <xf numFmtId="2" fontId="14" fillId="6" borderId="41" xfId="0" applyNumberFormat="1" applyFont="1" applyFill="1" applyBorder="1" applyAlignment="1">
      <alignment horizontal="center" vertical="center"/>
    </xf>
    <xf numFmtId="4" fontId="14" fillId="8" borderId="19" xfId="0" applyNumberFormat="1" applyFont="1" applyFill="1" applyBorder="1" applyAlignment="1">
      <alignment horizontal="center"/>
    </xf>
    <xf numFmtId="4" fontId="14" fillId="8" borderId="19" xfId="0" applyNumberFormat="1" applyFont="1" applyFill="1" applyBorder="1" applyAlignment="1">
      <alignment horizontal="right" wrapText="1"/>
    </xf>
    <xf numFmtId="4" fontId="14" fillId="8" borderId="24" xfId="0" applyNumberFormat="1" applyFont="1" applyFill="1" applyBorder="1" applyAlignment="1">
      <alignment horizontal="right"/>
    </xf>
    <xf numFmtId="4" fontId="14" fillId="5" borderId="19" xfId="0" applyNumberFormat="1" applyFont="1" applyFill="1" applyBorder="1" applyAlignment="1">
      <alignment horizontal="right"/>
    </xf>
    <xf numFmtId="4" fontId="14" fillId="3" borderId="19" xfId="0" applyNumberFormat="1" applyFont="1" applyFill="1" applyBorder="1" applyAlignment="1">
      <alignment horizontal="right" wrapText="1"/>
    </xf>
    <xf numFmtId="2" fontId="14" fillId="0" borderId="24" xfId="0" applyNumberFormat="1" applyFont="1" applyBorder="1" applyAlignment="1">
      <alignment horizontal="center" vertical="top"/>
    </xf>
    <xf numFmtId="4" fontId="14" fillId="3" borderId="19" xfId="0" applyNumberFormat="1" applyFont="1" applyFill="1" applyBorder="1" applyAlignment="1">
      <alignment horizontal="right"/>
    </xf>
    <xf numFmtId="4" fontId="14" fillId="3" borderId="19" xfId="0" applyNumberFormat="1" applyFont="1" applyFill="1" applyBorder="1" applyAlignment="1">
      <alignment horizontal="center" vertical="center"/>
    </xf>
    <xf numFmtId="4" fontId="14" fillId="9" borderId="19" xfId="0" applyNumberFormat="1" applyFont="1" applyFill="1" applyBorder="1" applyAlignment="1" applyProtection="1">
      <alignment horizontal="right"/>
      <protection locked="0"/>
    </xf>
    <xf numFmtId="2" fontId="14" fillId="0" borderId="19" xfId="0" applyNumberFormat="1" applyFont="1" applyBorder="1" applyAlignment="1" applyProtection="1">
      <alignment horizontal="right"/>
      <protection locked="0"/>
    </xf>
    <xf numFmtId="2" fontId="14" fillId="8" borderId="19" xfId="0" applyNumberFormat="1" applyFont="1" applyFill="1" applyBorder="1" applyAlignment="1">
      <alignment horizontal="center"/>
    </xf>
    <xf numFmtId="4" fontId="14" fillId="10" borderId="19" xfId="0" applyNumberFormat="1" applyFont="1" applyFill="1" applyBorder="1" applyAlignment="1">
      <alignment horizontal="right"/>
    </xf>
    <xf numFmtId="2" fontId="14" fillId="11" borderId="19" xfId="0" applyNumberFormat="1" applyFont="1" applyFill="1" applyBorder="1" applyAlignment="1">
      <alignment horizontal="right"/>
    </xf>
    <xf numFmtId="2" fontId="14" fillId="8" borderId="19" xfId="0" applyNumberFormat="1" applyFont="1" applyFill="1" applyBorder="1" applyAlignment="1">
      <alignment horizontal="right"/>
    </xf>
    <xf numFmtId="49" fontId="14" fillId="0" borderId="19" xfId="0" applyNumberFormat="1" applyFont="1" applyBorder="1" applyAlignment="1">
      <alignment horizontal="center" vertical="center"/>
    </xf>
    <xf numFmtId="4" fontId="14" fillId="0" borderId="24" xfId="0" applyNumberFormat="1" applyFont="1" applyBorder="1" applyAlignment="1">
      <alignment horizontal="right"/>
    </xf>
    <xf numFmtId="2" fontId="14" fillId="0" borderId="19" xfId="0" applyNumberFormat="1" applyFont="1" applyBorder="1" applyAlignment="1">
      <alignment horizontal="right"/>
    </xf>
    <xf numFmtId="2" fontId="14" fillId="0" borderId="24" xfId="0" applyNumberFormat="1" applyFont="1" applyBorder="1" applyAlignment="1" applyProtection="1">
      <alignment horizontal="right"/>
      <protection locked="0"/>
    </xf>
    <xf numFmtId="0" fontId="14" fillId="6" borderId="41" xfId="0" applyFont="1" applyFill="1" applyBorder="1" applyAlignment="1">
      <alignment horizontal="center" vertical="center"/>
    </xf>
    <xf numFmtId="2" fontId="14" fillId="8" borderId="19" xfId="0" applyNumberFormat="1" applyFont="1" applyFill="1" applyBorder="1" applyAlignment="1">
      <alignment horizontal="right" vertical="center"/>
    </xf>
    <xf numFmtId="2" fontId="14" fillId="0" borderId="19" xfId="0" applyNumberFormat="1" applyFont="1" applyBorder="1" applyAlignment="1" applyProtection="1">
      <alignment horizontal="right" vertical="center"/>
      <protection locked="0"/>
    </xf>
    <xf numFmtId="0" fontId="14" fillId="0" borderId="28" xfId="0" applyFont="1" applyBorder="1" applyAlignment="1">
      <alignment vertical="top"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4" fontId="14" fillId="0" borderId="30" xfId="0" applyNumberFormat="1" applyFont="1" applyBorder="1" applyAlignment="1">
      <alignment horizontal="right"/>
    </xf>
    <xf numFmtId="49" fontId="14" fillId="6" borderId="42" xfId="0" applyNumberFormat="1" applyFont="1" applyFill="1" applyBorder="1" applyAlignment="1">
      <alignment horizontal="center" vertical="center"/>
    </xf>
    <xf numFmtId="4" fontId="14" fillId="0" borderId="30" xfId="0" applyNumberFormat="1" applyFont="1" applyBorder="1" applyAlignment="1" applyProtection="1">
      <alignment horizontal="right"/>
      <protection locked="0"/>
    </xf>
    <xf numFmtId="4" fontId="14" fillId="0" borderId="30" xfId="0" applyNumberFormat="1" applyFont="1" applyBorder="1" applyAlignment="1">
      <alignment horizontal="right" wrapText="1"/>
    </xf>
    <xf numFmtId="4" fontId="14" fillId="9" borderId="30" xfId="0" applyNumberFormat="1" applyFont="1" applyFill="1" applyBorder="1" applyAlignment="1">
      <alignment horizontal="right" wrapText="1"/>
    </xf>
    <xf numFmtId="4" fontId="14" fillId="0" borderId="31" xfId="0" applyNumberFormat="1" applyFont="1" applyBorder="1" applyAlignment="1" applyProtection="1">
      <alignment horizontal="right"/>
      <protection locked="0"/>
    </xf>
    <xf numFmtId="0" fontId="6" fillId="7" borderId="11" xfId="0" applyFont="1" applyFill="1" applyBorder="1" applyAlignment="1">
      <alignment vertical="top"/>
    </xf>
    <xf numFmtId="49" fontId="9" fillId="7" borderId="12" xfId="0" applyNumberFormat="1" applyFont="1" applyFill="1" applyBorder="1" applyAlignment="1">
      <alignment horizontal="center" vertical="center"/>
    </xf>
    <xf numFmtId="49" fontId="9" fillId="7" borderId="13" xfId="0" applyNumberFormat="1" applyFont="1" applyFill="1" applyBorder="1" applyAlignment="1">
      <alignment horizontal="center" vertical="center"/>
    </xf>
    <xf numFmtId="4" fontId="14" fillId="7" borderId="13" xfId="0" applyNumberFormat="1" applyFont="1" applyFill="1" applyBorder="1" applyAlignment="1">
      <alignment horizontal="right"/>
    </xf>
    <xf numFmtId="0" fontId="14" fillId="6" borderId="38" xfId="0" applyFont="1" applyFill="1" applyBorder="1" applyAlignment="1">
      <alignment horizontal="center" vertical="top"/>
    </xf>
    <xf numFmtId="0" fontId="14" fillId="6" borderId="43" xfId="0" applyFont="1" applyFill="1" applyBorder="1" applyAlignment="1">
      <alignment horizontal="center" vertical="top"/>
    </xf>
    <xf numFmtId="0" fontId="14" fillId="0" borderId="19" xfId="0" applyFont="1" applyBorder="1" applyAlignment="1">
      <alignment horizontal="center" vertical="top"/>
    </xf>
    <xf numFmtId="0" fontId="14" fillId="6" borderId="44" xfId="0" applyFont="1" applyFill="1" applyBorder="1" applyAlignment="1">
      <alignment horizontal="center" vertical="center"/>
    </xf>
    <xf numFmtId="4" fontId="14" fillId="3" borderId="30" xfId="0" applyNumberFormat="1" applyFont="1" applyFill="1" applyBorder="1" applyAlignment="1">
      <alignment horizontal="right"/>
    </xf>
    <xf numFmtId="0" fontId="14" fillId="6" borderId="42" xfId="0" applyFont="1" applyFill="1" applyBorder="1" applyAlignment="1">
      <alignment horizontal="center" vertical="center"/>
    </xf>
    <xf numFmtId="0" fontId="14" fillId="6" borderId="45" xfId="0" applyFont="1" applyFill="1" applyBorder="1" applyAlignment="1">
      <alignment horizontal="center" vertical="center"/>
    </xf>
    <xf numFmtId="0" fontId="6" fillId="12" borderId="32" xfId="0" applyFont="1" applyFill="1" applyBorder="1" applyAlignment="1">
      <alignment vertical="top"/>
    </xf>
    <xf numFmtId="49" fontId="7" fillId="12" borderId="33" xfId="0" applyNumberFormat="1" applyFont="1" applyFill="1" applyBorder="1" applyAlignment="1">
      <alignment horizontal="center" vertical="center"/>
    </xf>
    <xf numFmtId="49" fontId="9" fillId="12" borderId="34" xfId="0" applyNumberFormat="1" applyFont="1" applyFill="1" applyBorder="1" applyAlignment="1">
      <alignment horizontal="center" vertical="center"/>
    </xf>
    <xf numFmtId="4" fontId="14" fillId="12" borderId="34" xfId="0" applyNumberFormat="1" applyFont="1" applyFill="1" applyBorder="1" applyAlignment="1">
      <alignment horizontal="right"/>
    </xf>
    <xf numFmtId="4" fontId="14" fillId="12" borderId="35" xfId="0" applyNumberFormat="1" applyFont="1" applyFill="1" applyBorder="1" applyAlignment="1">
      <alignment horizontal="right"/>
    </xf>
    <xf numFmtId="0" fontId="14" fillId="0" borderId="32" xfId="0" applyFont="1" applyBorder="1" applyAlignment="1">
      <alignment vertical="top" wrapText="1"/>
    </xf>
    <xf numFmtId="4" fontId="14" fillId="9" borderId="34" xfId="0" applyNumberFormat="1" applyFont="1" applyFill="1" applyBorder="1" applyAlignment="1">
      <alignment horizontal="right"/>
    </xf>
    <xf numFmtId="4" fontId="0" fillId="0" borderId="1" xfId="0" applyNumberFormat="1" applyBorder="1"/>
    <xf numFmtId="0" fontId="0" fillId="0" borderId="1" xfId="0" applyBorder="1"/>
    <xf numFmtId="0" fontId="6" fillId="7" borderId="32" xfId="0" applyFont="1" applyFill="1" applyBorder="1" applyAlignment="1">
      <alignment vertical="top" wrapText="1"/>
    </xf>
    <xf numFmtId="49" fontId="7" fillId="7" borderId="33" xfId="0" applyNumberFormat="1" applyFont="1" applyFill="1" applyBorder="1" applyAlignment="1">
      <alignment horizontal="center" vertical="center"/>
    </xf>
    <xf numFmtId="4" fontId="7" fillId="7" borderId="34" xfId="0" applyNumberFormat="1" applyFont="1" applyFill="1" applyBorder="1"/>
    <xf numFmtId="4" fontId="7" fillId="7" borderId="35" xfId="0" applyNumberFormat="1" applyFont="1" applyFill="1" applyBorder="1"/>
    <xf numFmtId="4" fontId="7" fillId="0" borderId="6" xfId="0" applyNumberFormat="1" applyFont="1" applyBorder="1"/>
    <xf numFmtId="4" fontId="7" fillId="7" borderId="32" xfId="0" applyNumberFormat="1" applyFont="1" applyFill="1" applyBorder="1"/>
    <xf numFmtId="0" fontId="14" fillId="0" borderId="11" xfId="0" applyFont="1" applyBorder="1" applyAlignment="1">
      <alignment vertical="top" wrapText="1"/>
    </xf>
    <xf numFmtId="49" fontId="7" fillId="0" borderId="34" xfId="0" applyNumberFormat="1" applyFont="1" applyBorder="1" applyAlignment="1">
      <alignment horizontal="center" vertical="center"/>
    </xf>
    <xf numFmtId="0" fontId="0" fillId="0" borderId="46" xfId="0" applyBorder="1"/>
    <xf numFmtId="4" fontId="0" fillId="0" borderId="13" xfId="0" applyNumberFormat="1" applyBorder="1"/>
    <xf numFmtId="0" fontId="0" fillId="0" borderId="20" xfId="0" applyBorder="1"/>
    <xf numFmtId="0" fontId="14" fillId="13" borderId="39" xfId="0" applyFont="1" applyFill="1" applyBorder="1" applyAlignment="1">
      <alignment vertical="top" wrapText="1"/>
    </xf>
    <xf numFmtId="49" fontId="9" fillId="13" borderId="12" xfId="0" applyNumberFormat="1" applyFont="1" applyFill="1" applyBorder="1" applyAlignment="1">
      <alignment horizontal="center" vertical="center"/>
    </xf>
    <xf numFmtId="49" fontId="9" fillId="13" borderId="13" xfId="0" applyNumberFormat="1" applyFont="1" applyFill="1" applyBorder="1" applyAlignment="1">
      <alignment horizontal="center" vertical="center"/>
    </xf>
    <xf numFmtId="4" fontId="14" fillId="13" borderId="13" xfId="0" applyNumberFormat="1" applyFont="1" applyFill="1" applyBorder="1" applyAlignment="1">
      <alignment horizontal="right"/>
    </xf>
    <xf numFmtId="4" fontId="14" fillId="13" borderId="47" xfId="0" applyNumberFormat="1" applyFont="1" applyFill="1" applyBorder="1" applyAlignment="1">
      <alignment horizontal="right"/>
    </xf>
    <xf numFmtId="4" fontId="14" fillId="13" borderId="16" xfId="0" applyNumberFormat="1" applyFont="1" applyFill="1" applyBorder="1" applyAlignment="1">
      <alignment horizontal="right"/>
    </xf>
    <xf numFmtId="4" fontId="14" fillId="0" borderId="46" xfId="0" applyNumberFormat="1" applyFont="1" applyBorder="1" applyAlignment="1">
      <alignment horizontal="right"/>
    </xf>
    <xf numFmtId="4" fontId="14" fillId="13" borderId="19" xfId="0" applyNumberFormat="1" applyFont="1" applyFill="1" applyBorder="1" applyAlignment="1">
      <alignment horizontal="right"/>
    </xf>
    <xf numFmtId="4" fontId="0" fillId="0" borderId="19" xfId="0" applyNumberFormat="1" applyBorder="1"/>
    <xf numFmtId="4" fontId="14" fillId="8" borderId="48" xfId="0" applyNumberFormat="1" applyFont="1" applyFill="1" applyBorder="1" applyAlignment="1">
      <alignment horizontal="right"/>
    </xf>
    <xf numFmtId="4" fontId="14" fillId="8" borderId="49" xfId="0" applyNumberFormat="1" applyFont="1" applyFill="1" applyBorder="1" applyAlignment="1">
      <alignment horizontal="right"/>
    </xf>
    <xf numFmtId="0" fontId="17" fillId="0" borderId="19" xfId="0" applyFont="1" applyBorder="1" applyAlignment="1">
      <alignment vertical="top"/>
    </xf>
    <xf numFmtId="4" fontId="14" fillId="5" borderId="19" xfId="0" applyNumberFormat="1" applyFont="1" applyFill="1" applyBorder="1" applyAlignment="1" applyProtection="1">
      <alignment horizontal="right"/>
      <protection locked="0"/>
    </xf>
    <xf numFmtId="4" fontId="0" fillId="0" borderId="19" xfId="0" applyNumberFormat="1" applyBorder="1" applyProtection="1">
      <protection locked="0"/>
    </xf>
    <xf numFmtId="4" fontId="14" fillId="0" borderId="50" xfId="0" applyNumberFormat="1" applyFont="1" applyBorder="1" applyAlignment="1">
      <alignment horizontal="right"/>
    </xf>
    <xf numFmtId="4" fontId="14" fillId="9" borderId="19" xfId="0" applyNumberFormat="1" applyFont="1" applyFill="1" applyBorder="1" applyAlignment="1">
      <alignment horizontal="right"/>
    </xf>
    <xf numFmtId="0" fontId="6" fillId="13" borderId="39" xfId="0" applyFont="1" applyFill="1" applyBorder="1" applyAlignment="1">
      <alignment vertical="top" wrapText="1"/>
    </xf>
    <xf numFmtId="49" fontId="7" fillId="13" borderId="40" xfId="0" applyNumberFormat="1" applyFont="1" applyFill="1" applyBorder="1" applyAlignment="1">
      <alignment horizontal="center" vertical="center"/>
    </xf>
    <xf numFmtId="49" fontId="7" fillId="13" borderId="19" xfId="0" applyNumberFormat="1" applyFont="1" applyFill="1" applyBorder="1" applyAlignment="1">
      <alignment horizontal="center" vertical="center"/>
    </xf>
    <xf numFmtId="4" fontId="6" fillId="13" borderId="19" xfId="0" applyNumberFormat="1" applyFont="1" applyFill="1" applyBorder="1" applyAlignment="1">
      <alignment horizontal="right"/>
    </xf>
    <xf numFmtId="4" fontId="6" fillId="13" borderId="24" xfId="0" applyNumberFormat="1" applyFont="1" applyFill="1" applyBorder="1" applyAlignment="1">
      <alignment horizontal="right"/>
    </xf>
    <xf numFmtId="4" fontId="6" fillId="0" borderId="46" xfId="0" applyNumberFormat="1" applyFont="1" applyBorder="1" applyAlignment="1">
      <alignment horizontal="right"/>
    </xf>
    <xf numFmtId="4" fontId="14" fillId="0" borderId="19" xfId="0" applyNumberFormat="1" applyFont="1" applyBorder="1" applyAlignment="1">
      <alignment vertical="top"/>
    </xf>
    <xf numFmtId="4" fontId="9" fillId="0" borderId="19" xfId="0" applyNumberFormat="1" applyFont="1" applyBorder="1" applyAlignment="1" applyProtection="1">
      <alignment horizontal="center" vertical="center"/>
      <protection locked="0"/>
    </xf>
    <xf numFmtId="0" fontId="14" fillId="11" borderId="39" xfId="0" applyFont="1" applyFill="1" applyBorder="1" applyAlignment="1">
      <alignment vertical="top" wrapText="1"/>
    </xf>
    <xf numFmtId="49" fontId="9" fillId="11" borderId="40" xfId="0" applyNumberFormat="1" applyFont="1" applyFill="1" applyBorder="1" applyAlignment="1">
      <alignment horizontal="center" vertical="center"/>
    </xf>
    <xf numFmtId="49" fontId="9" fillId="11" borderId="19" xfId="0" applyNumberFormat="1" applyFont="1" applyFill="1" applyBorder="1" applyAlignment="1">
      <alignment horizontal="center" vertical="center"/>
    </xf>
    <xf numFmtId="4" fontId="14" fillId="11" borderId="19" xfId="0" applyNumberFormat="1" applyFont="1" applyFill="1" applyBorder="1" applyAlignment="1">
      <alignment horizontal="right"/>
    </xf>
    <xf numFmtId="4" fontId="14" fillId="11" borderId="24" xfId="0" applyNumberFormat="1" applyFont="1" applyFill="1" applyBorder="1" applyAlignment="1">
      <alignment horizontal="right"/>
    </xf>
    <xf numFmtId="2" fontId="9" fillId="8" borderId="19" xfId="0" applyNumberFormat="1" applyFont="1" applyFill="1" applyBorder="1" applyAlignment="1">
      <alignment horizontal="right"/>
    </xf>
    <xf numFmtId="2" fontId="9" fillId="8" borderId="24" xfId="0" applyNumberFormat="1" applyFont="1" applyFill="1" applyBorder="1" applyAlignment="1">
      <alignment horizontal="right"/>
    </xf>
    <xf numFmtId="2" fontId="9" fillId="0" borderId="46" xfId="0" applyNumberFormat="1" applyFont="1" applyBorder="1" applyAlignment="1">
      <alignment horizontal="right"/>
    </xf>
    <xf numFmtId="4" fontId="9" fillId="8" borderId="19" xfId="0" applyNumberFormat="1" applyFont="1" applyFill="1" applyBorder="1" applyAlignment="1">
      <alignment horizontal="right"/>
    </xf>
    <xf numFmtId="4" fontId="9" fillId="8" borderId="24" xfId="0" applyNumberFormat="1" applyFont="1" applyFill="1" applyBorder="1" applyAlignment="1">
      <alignment horizontal="right"/>
    </xf>
    <xf numFmtId="4" fontId="9" fillId="0" borderId="46" xfId="0" applyNumberFormat="1" applyFont="1" applyBorder="1" applyAlignment="1">
      <alignment horizontal="right"/>
    </xf>
    <xf numFmtId="0" fontId="14" fillId="14" borderId="39" xfId="0" applyFont="1" applyFill="1" applyBorder="1" applyAlignment="1">
      <alignment vertical="top" wrapText="1"/>
    </xf>
    <xf numFmtId="49" fontId="9" fillId="14" borderId="40" xfId="0" applyNumberFormat="1" applyFont="1" applyFill="1" applyBorder="1" applyAlignment="1">
      <alignment horizontal="center" vertical="center"/>
    </xf>
    <xf numFmtId="49" fontId="9" fillId="14" borderId="19" xfId="0" applyNumberFormat="1" applyFont="1" applyFill="1" applyBorder="1" applyAlignment="1">
      <alignment horizontal="center" vertical="center"/>
    </xf>
    <xf numFmtId="4" fontId="14" fillId="14" borderId="19" xfId="0" applyNumberFormat="1" applyFont="1" applyFill="1" applyBorder="1" applyAlignment="1">
      <alignment horizontal="right"/>
    </xf>
    <xf numFmtId="4" fontId="14" fillId="14" borderId="24" xfId="0" applyNumberFormat="1" applyFont="1" applyFill="1" applyBorder="1" applyAlignment="1">
      <alignment horizontal="right"/>
    </xf>
    <xf numFmtId="4" fontId="14" fillId="14" borderId="19" xfId="0" applyNumberFormat="1" applyFont="1" applyFill="1" applyBorder="1" applyAlignment="1" applyProtection="1">
      <alignment horizontal="right"/>
      <protection locked="0"/>
    </xf>
    <xf numFmtId="4" fontId="14" fillId="14" borderId="24" xfId="0" applyNumberFormat="1" applyFont="1" applyFill="1" applyBorder="1" applyAlignment="1" applyProtection="1">
      <alignment horizontal="right"/>
      <protection locked="0"/>
    </xf>
    <xf numFmtId="4" fontId="6" fillId="13" borderId="19" xfId="0" applyNumberFormat="1" applyFont="1" applyFill="1" applyBorder="1" applyAlignment="1" applyProtection="1">
      <alignment horizontal="right"/>
      <protection locked="0"/>
    </xf>
    <xf numFmtId="4" fontId="14" fillId="13" borderId="19" xfId="0" applyNumberFormat="1" applyFont="1" applyFill="1" applyBorder="1" applyAlignment="1" applyProtection="1">
      <alignment horizontal="right"/>
      <protection locked="0"/>
    </xf>
    <xf numFmtId="4" fontId="6" fillId="13" borderId="24" xfId="0" applyNumberFormat="1" applyFont="1" applyFill="1" applyBorder="1" applyAlignment="1" applyProtection="1">
      <alignment horizontal="right"/>
      <protection locked="0"/>
    </xf>
    <xf numFmtId="4" fontId="14" fillId="14" borderId="48" xfId="0" applyNumberFormat="1" applyFont="1" applyFill="1" applyBorder="1" applyAlignment="1">
      <alignment horizontal="right"/>
    </xf>
    <xf numFmtId="0" fontId="14" fillId="0" borderId="24" xfId="0" applyFont="1" applyBorder="1" applyAlignment="1">
      <alignment vertical="top" wrapText="1"/>
    </xf>
    <xf numFmtId="0" fontId="14" fillId="0" borderId="31" xfId="0" applyFont="1" applyBorder="1" applyAlignment="1">
      <alignment vertical="top" wrapText="1"/>
    </xf>
    <xf numFmtId="4" fontId="14" fillId="5" borderId="30" xfId="0" applyNumberFormat="1" applyFont="1" applyFill="1" applyBorder="1" applyAlignment="1">
      <alignment horizontal="right"/>
    </xf>
    <xf numFmtId="4" fontId="14" fillId="9" borderId="30" xfId="0" applyNumberFormat="1" applyFont="1" applyFill="1" applyBorder="1" applyAlignment="1" applyProtection="1">
      <alignment horizontal="right"/>
      <protection locked="0"/>
    </xf>
    <xf numFmtId="4" fontId="14" fillId="0" borderId="51" xfId="0" applyNumberFormat="1" applyFont="1" applyBorder="1" applyAlignment="1" applyProtection="1">
      <alignment horizontal="right"/>
      <protection locked="0"/>
    </xf>
    <xf numFmtId="49" fontId="7" fillId="7" borderId="12" xfId="0" applyNumberFormat="1" applyFont="1" applyFill="1" applyBorder="1" applyAlignment="1">
      <alignment horizontal="center" vertical="center"/>
    </xf>
    <xf numFmtId="49" fontId="7" fillId="7" borderId="13" xfId="0" applyNumberFormat="1" applyFont="1" applyFill="1" applyBorder="1" applyAlignment="1">
      <alignment horizontal="center" vertical="center"/>
    </xf>
    <xf numFmtId="4" fontId="14" fillId="7" borderId="14" xfId="0" applyNumberFormat="1" applyFont="1" applyFill="1" applyBorder="1" applyAlignment="1">
      <alignment horizontal="right"/>
    </xf>
    <xf numFmtId="4" fontId="14" fillId="7" borderId="27" xfId="0" applyNumberFormat="1" applyFont="1" applyFill="1" applyBorder="1" applyAlignment="1">
      <alignment horizontal="right"/>
    </xf>
    <xf numFmtId="0" fontId="6" fillId="7" borderId="39" xfId="0" applyFont="1" applyFill="1" applyBorder="1" applyAlignment="1">
      <alignment vertical="top"/>
    </xf>
    <xf numFmtId="49" fontId="7" fillId="7" borderId="40" xfId="0" applyNumberFormat="1" applyFont="1" applyFill="1" applyBorder="1" applyAlignment="1">
      <alignment horizontal="center" vertical="center"/>
    </xf>
    <xf numFmtId="49" fontId="7" fillId="7" borderId="19" xfId="0" applyNumberFormat="1" applyFont="1" applyFill="1" applyBorder="1" applyAlignment="1">
      <alignment horizontal="center" vertical="center"/>
    </xf>
    <xf numFmtId="49" fontId="9" fillId="7" borderId="19" xfId="0" applyNumberFormat="1" applyFont="1" applyFill="1" applyBorder="1" applyAlignment="1">
      <alignment horizontal="center" vertical="center"/>
    </xf>
    <xf numFmtId="4" fontId="14" fillId="7" borderId="19" xfId="0" applyNumberFormat="1" applyFont="1" applyFill="1" applyBorder="1" applyAlignment="1">
      <alignment horizontal="right"/>
    </xf>
    <xf numFmtId="4" fontId="14" fillId="7" borderId="24" xfId="0" applyNumberFormat="1" applyFont="1" applyFill="1" applyBorder="1" applyAlignment="1">
      <alignment horizontal="right"/>
    </xf>
    <xf numFmtId="0" fontId="6" fillId="12" borderId="28" xfId="0" applyFont="1" applyFill="1" applyBorder="1" applyAlignment="1">
      <alignment vertical="top"/>
    </xf>
    <xf numFmtId="49" fontId="7" fillId="12" borderId="29" xfId="0" applyNumberFormat="1" applyFont="1" applyFill="1" applyBorder="1" applyAlignment="1">
      <alignment horizontal="center" vertical="center"/>
    </xf>
    <xf numFmtId="49" fontId="9" fillId="12" borderId="30" xfId="0" applyNumberFormat="1" applyFont="1" applyFill="1" applyBorder="1" applyAlignment="1">
      <alignment horizontal="center" vertical="center"/>
    </xf>
    <xf numFmtId="4" fontId="14" fillId="12" borderId="30" xfId="0" applyNumberFormat="1" applyFont="1" applyFill="1" applyBorder="1" applyAlignment="1">
      <alignment horizontal="right"/>
    </xf>
    <xf numFmtId="4" fontId="14" fillId="12" borderId="31" xfId="0" applyNumberFormat="1" applyFont="1" applyFill="1" applyBorder="1" applyAlignment="1">
      <alignment horizontal="right"/>
    </xf>
    <xf numFmtId="4" fontId="14" fillId="12" borderId="19" xfId="0" applyNumberFormat="1" applyFont="1" applyFill="1" applyBorder="1" applyAlignment="1">
      <alignment horizontal="right"/>
    </xf>
    <xf numFmtId="4" fontId="14" fillId="4" borderId="34" xfId="0" applyNumberFormat="1" applyFont="1" applyFill="1" applyBorder="1" applyAlignment="1">
      <alignment horizontal="right"/>
    </xf>
    <xf numFmtId="0" fontId="14" fillId="6" borderId="37" xfId="0" applyFont="1" applyFill="1" applyBorder="1" applyAlignment="1">
      <alignment horizontal="center" vertical="center"/>
    </xf>
    <xf numFmtId="0" fontId="16" fillId="0" borderId="10" xfId="0" applyFont="1" applyBorder="1"/>
    <xf numFmtId="0" fontId="0" fillId="0" borderId="10" xfId="0" applyBorder="1" applyAlignment="1">
      <alignment horizontal="center" vertical="center"/>
    </xf>
    <xf numFmtId="0" fontId="0" fillId="0" borderId="10" xfId="0" applyBorder="1"/>
    <xf numFmtId="0" fontId="18" fillId="0" borderId="0" xfId="0" applyFont="1" applyAlignment="1">
      <alignment horizontal="left" vertical="top"/>
    </xf>
    <xf numFmtId="0" fontId="18" fillId="0" borderId="0" xfId="0" applyFont="1" applyAlignment="1">
      <alignment vertical="top" wrapText="1"/>
    </xf>
    <xf numFmtId="0" fontId="18" fillId="0" borderId="0" xfId="0" applyFont="1" applyAlignment="1">
      <alignment horizontal="justify" vertical="top" wrapText="1"/>
    </xf>
    <xf numFmtId="0" fontId="16" fillId="0" borderId="0" xfId="0" applyFont="1"/>
    <xf numFmtId="0" fontId="0" fillId="0" borderId="0" xfId="0" applyAlignment="1">
      <alignment horizontal="center" vertical="center"/>
    </xf>
    <xf numFmtId="0" fontId="7" fillId="0" borderId="0" xfId="0" applyFont="1" applyAlignment="1">
      <alignment horizontal="left"/>
    </xf>
    <xf numFmtId="0" fontId="7" fillId="0" borderId="0" xfId="0" applyFont="1"/>
    <xf numFmtId="0" fontId="20" fillId="0" borderId="0" xfId="0" applyFont="1"/>
    <xf numFmtId="0" fontId="9" fillId="0" borderId="4" xfId="0" applyFont="1" applyBorder="1" applyAlignment="1">
      <alignment horizontal="left"/>
    </xf>
    <xf numFmtId="0" fontId="9" fillId="0" borderId="4" xfId="0" applyFont="1" applyBorder="1" applyAlignment="1">
      <alignment horizontal="center" vertical="center"/>
    </xf>
    <xf numFmtId="0" fontId="9" fillId="0" borderId="0" xfId="0" applyFont="1" applyAlignment="1">
      <alignment horizontal="left"/>
    </xf>
    <xf numFmtId="0" fontId="18" fillId="0" borderId="0" xfId="0" applyFont="1" applyAlignment="1">
      <alignment horizontal="left"/>
    </xf>
    <xf numFmtId="0" fontId="11" fillId="0" borderId="19" xfId="0" applyFont="1" applyBorder="1" applyAlignment="1">
      <alignment horizontal="center" vertical="center" wrapText="1"/>
    </xf>
    <xf numFmtId="49" fontId="11" fillId="0" borderId="19" xfId="0" applyNumberFormat="1" applyFont="1" applyBorder="1" applyAlignment="1">
      <alignment horizontal="center" vertical="center"/>
    </xf>
    <xf numFmtId="49" fontId="10" fillId="8" borderId="19" xfId="0" applyNumberFormat="1" applyFont="1" applyFill="1" applyBorder="1"/>
    <xf numFmtId="49" fontId="10" fillId="8" borderId="19" xfId="0" applyNumberFormat="1" applyFont="1" applyFill="1" applyBorder="1" applyAlignment="1">
      <alignment horizontal="center" vertical="center"/>
    </xf>
    <xf numFmtId="49" fontId="11" fillId="8" borderId="19" xfId="0" applyNumberFormat="1" applyFont="1" applyFill="1" applyBorder="1" applyAlignment="1">
      <alignment horizontal="center" vertical="center"/>
    </xf>
    <xf numFmtId="4" fontId="11" fillId="8" borderId="19" xfId="0" applyNumberFormat="1" applyFont="1" applyFill="1" applyBorder="1"/>
    <xf numFmtId="49" fontId="11" fillId="0" borderId="19" xfId="0" applyNumberFormat="1" applyFont="1" applyBorder="1"/>
    <xf numFmtId="4" fontId="11" fillId="0" borderId="19" xfId="0" applyNumberFormat="1" applyFont="1" applyBorder="1" applyProtection="1">
      <protection locked="0"/>
    </xf>
    <xf numFmtId="49" fontId="11" fillId="4" borderId="19" xfId="0" applyNumberFormat="1" applyFont="1" applyFill="1" applyBorder="1" applyAlignment="1">
      <alignment horizontal="center" vertical="center"/>
    </xf>
    <xf numFmtId="4" fontId="11" fillId="4" borderId="19" xfId="0" applyNumberFormat="1" applyFont="1" applyFill="1" applyBorder="1"/>
    <xf numFmtId="0" fontId="11" fillId="4" borderId="19" xfId="0" applyFont="1" applyFill="1" applyBorder="1" applyAlignment="1">
      <alignment horizontal="center" vertical="center" wrapText="1"/>
    </xf>
    <xf numFmtId="4" fontId="11" fillId="4" borderId="19" xfId="0" applyNumberFormat="1" applyFont="1" applyFill="1" applyBorder="1" applyAlignment="1">
      <alignment horizontal="center" vertical="center"/>
    </xf>
    <xf numFmtId="4" fontId="11" fillId="4" borderId="19" xfId="0" applyNumberFormat="1" applyFont="1" applyFill="1" applyBorder="1" applyAlignment="1">
      <alignment horizontal="right" wrapText="1"/>
    </xf>
    <xf numFmtId="0" fontId="9" fillId="0" borderId="20" xfId="0" applyFont="1" applyBorder="1" applyAlignment="1">
      <alignment wrapText="1"/>
    </xf>
    <xf numFmtId="0" fontId="18" fillId="0" borderId="0" xfId="0" applyFont="1" applyAlignment="1">
      <alignment wrapText="1"/>
    </xf>
    <xf numFmtId="0" fontId="9" fillId="0" borderId="0" xfId="0" applyFont="1" applyAlignment="1">
      <alignment wrapText="1"/>
    </xf>
    <xf numFmtId="4" fontId="11" fillId="0" borderId="19" xfId="0" applyNumberFormat="1" applyFont="1" applyBorder="1" applyAlignment="1">
      <alignment horizontal="center" vertical="center"/>
    </xf>
    <xf numFmtId="4" fontId="11" fillId="0" borderId="19" xfId="0" applyNumberFormat="1" applyFont="1" applyBorder="1" applyAlignment="1">
      <alignment horizontal="right" wrapText="1"/>
    </xf>
    <xf numFmtId="4" fontId="11" fillId="0" borderId="19" xfId="0" applyNumberFormat="1" applyFont="1" applyBorder="1" applyAlignment="1" applyProtection="1">
      <alignment horizontal="right" wrapText="1"/>
      <protection locked="0"/>
    </xf>
    <xf numFmtId="4" fontId="11" fillId="0" borderId="19" xfId="0" applyNumberFormat="1" applyFont="1" applyBorder="1" applyAlignment="1" applyProtection="1">
      <alignment horizontal="right"/>
      <protection locked="0"/>
    </xf>
    <xf numFmtId="0" fontId="11" fillId="0" borderId="19" xfId="0" applyFont="1" applyBorder="1" applyAlignment="1" applyProtection="1">
      <alignment horizontal="right" wrapText="1"/>
      <protection locked="0"/>
    </xf>
    <xf numFmtId="4" fontId="11" fillId="0" borderId="19" xfId="0" applyNumberFormat="1" applyFont="1" applyBorder="1"/>
    <xf numFmtId="0" fontId="0" fillId="0" borderId="4" xfId="0" applyBorder="1"/>
    <xf numFmtId="4" fontId="11" fillId="0" borderId="19" xfId="0" applyNumberFormat="1" applyFont="1" applyBorder="1" applyAlignment="1" applyProtection="1">
      <alignment horizontal="center" vertical="center"/>
      <protection locked="0"/>
    </xf>
    <xf numFmtId="0" fontId="0" fillId="0" borderId="52" xfId="0" applyBorder="1" applyAlignment="1">
      <alignment vertical="center" wrapText="1"/>
    </xf>
    <xf numFmtId="4" fontId="22" fillId="5" borderId="19" xfId="0" applyNumberFormat="1" applyFont="1" applyFill="1" applyBorder="1"/>
    <xf numFmtId="0" fontId="23" fillId="0" borderId="20" xfId="0" applyFont="1" applyBorder="1" applyAlignment="1">
      <alignment vertical="center" wrapText="1"/>
    </xf>
    <xf numFmtId="0" fontId="23" fillId="13" borderId="0" xfId="0" applyFont="1" applyFill="1" applyAlignment="1">
      <alignment vertical="center" wrapText="1"/>
    </xf>
    <xf numFmtId="0" fontId="0" fillId="0" borderId="0" xfId="0" applyAlignment="1">
      <alignment vertical="center" wrapText="1"/>
    </xf>
    <xf numFmtId="0" fontId="23" fillId="13" borderId="0" xfId="0" applyFont="1" applyFill="1"/>
    <xf numFmtId="49" fontId="11" fillId="8" borderId="19" xfId="0" applyNumberFormat="1" applyFont="1" applyFill="1" applyBorder="1"/>
    <xf numFmtId="0" fontId="9" fillId="0" borderId="5" xfId="0" applyFont="1" applyBorder="1" applyAlignment="1">
      <alignment horizontal="left"/>
    </xf>
    <xf numFmtId="0" fontId="9" fillId="0" borderId="5" xfId="0" applyFont="1" applyBorder="1" applyAlignment="1">
      <alignment horizontal="center" vertical="center"/>
    </xf>
    <xf numFmtId="0" fontId="14" fillId="0" borderId="0" xfId="0" applyFont="1" applyAlignment="1">
      <alignment horizontal="left"/>
    </xf>
    <xf numFmtId="0" fontId="24" fillId="0" borderId="0" xfId="0" applyFont="1" applyAlignment="1">
      <alignment horizontal="left"/>
    </xf>
    <xf numFmtId="0" fontId="14" fillId="0" borderId="0" xfId="0" applyFont="1"/>
    <xf numFmtId="0" fontId="14" fillId="0" borderId="0" xfId="0" applyFont="1" applyAlignment="1">
      <alignment horizontal="center" vertical="top"/>
    </xf>
    <xf numFmtId="0" fontId="24" fillId="0" borderId="0" xfId="0" applyFont="1" applyAlignment="1">
      <alignment horizontal="center" vertical="top"/>
    </xf>
    <xf numFmtId="0" fontId="14" fillId="0" borderId="0" xfId="0" applyFont="1" applyAlignment="1" applyProtection="1">
      <alignment horizontal="right"/>
      <protection locked="0"/>
    </xf>
    <xf numFmtId="14" fontId="14" fillId="0" borderId="0" xfId="0" applyNumberFormat="1" applyFont="1" applyAlignment="1" applyProtection="1">
      <alignment horizontal="center"/>
      <protection locked="0"/>
    </xf>
    <xf numFmtId="0" fontId="14" fillId="0" borderId="0" xfId="0" applyFont="1" applyAlignment="1" applyProtection="1">
      <alignment horizontal="left"/>
      <protection locked="0"/>
    </xf>
    <xf numFmtId="49" fontId="14" fillId="0" borderId="0" xfId="0" applyNumberFormat="1" applyFont="1"/>
    <xf numFmtId="0" fontId="14" fillId="0" borderId="0" xfId="0" applyFont="1" applyAlignment="1">
      <alignment vertical="top"/>
    </xf>
    <xf numFmtId="0" fontId="14" fillId="0" borderId="0" xfId="0" applyFont="1" applyAlignment="1">
      <alignment horizontal="left" vertical="top"/>
    </xf>
    <xf numFmtId="0" fontId="16" fillId="0" borderId="0" xfId="0" applyFont="1" applyAlignment="1">
      <alignment horizontal="left"/>
    </xf>
    <xf numFmtId="0" fontId="0" fillId="0" borderId="53" xfId="0" applyBorder="1"/>
    <xf numFmtId="0" fontId="0" fillId="0" borderId="54" xfId="0" applyBorder="1"/>
    <xf numFmtId="0" fontId="0" fillId="0" borderId="59" xfId="0" applyBorder="1"/>
    <xf numFmtId="0" fontId="0" fillId="0" borderId="57" xfId="0" applyBorder="1"/>
    <xf numFmtId="0" fontId="0" fillId="0" borderId="78" xfId="0" applyBorder="1"/>
    <xf numFmtId="0" fontId="22" fillId="0" borderId="0" xfId="0" applyFont="1" applyAlignment="1">
      <alignment horizontal="left"/>
    </xf>
    <xf numFmtId="0" fontId="11" fillId="0" borderId="0" xfId="0" applyFont="1" applyAlignment="1">
      <alignment horizontal="left"/>
    </xf>
    <xf numFmtId="0" fontId="22" fillId="0" borderId="0" xfId="0" applyFont="1" applyAlignment="1">
      <alignment vertical="top"/>
    </xf>
    <xf numFmtId="0" fontId="11" fillId="0" borderId="0" xfId="0" applyFont="1" applyAlignment="1">
      <alignment vertical="top"/>
    </xf>
    <xf numFmtId="0" fontId="22" fillId="0" borderId="0" xfId="0" applyFont="1" applyAlignment="1">
      <alignment wrapText="1"/>
    </xf>
    <xf numFmtId="0" fontId="22" fillId="0" borderId="0" xfId="0" applyFont="1"/>
    <xf numFmtId="0" fontId="11" fillId="0" borderId="0" xfId="0" applyFont="1"/>
    <xf numFmtId="0" fontId="11" fillId="0" borderId="0" xfId="0" applyFont="1" applyAlignment="1">
      <alignment horizontal="right" vertical="top"/>
    </xf>
    <xf numFmtId="0" fontId="12" fillId="0" borderId="0" xfId="0" applyFont="1" applyAlignment="1">
      <alignment horizontal="right"/>
    </xf>
    <xf numFmtId="0" fontId="15" fillId="0" borderId="1" xfId="0" applyFont="1" applyBorder="1" applyAlignment="1">
      <alignment horizontal="center" vertical="top"/>
    </xf>
    <xf numFmtId="0" fontId="14" fillId="0" borderId="11" xfId="0" applyFont="1" applyBorder="1" applyAlignment="1">
      <alignment horizontal="center" vertical="center"/>
    </xf>
    <xf numFmtId="0" fontId="14" fillId="0" borderId="21" xfId="0" applyFont="1" applyBorder="1" applyAlignment="1">
      <alignment horizontal="center" vertical="center"/>
    </xf>
    <xf numFmtId="0" fontId="14" fillId="0" borderId="25" xfId="0" applyFont="1" applyBorder="1" applyAlignment="1">
      <alignment horizontal="center" vertical="center"/>
    </xf>
    <xf numFmtId="0" fontId="18" fillId="0" borderId="0" xfId="0" applyFont="1" applyAlignment="1">
      <alignment horizontal="left" vertical="top"/>
    </xf>
    <xf numFmtId="0" fontId="18" fillId="0" borderId="0" xfId="0" applyFont="1" applyAlignment="1">
      <alignment horizontal="left" vertical="top" wrapText="1"/>
    </xf>
    <xf numFmtId="0" fontId="5" fillId="0" borderId="0" xfId="0" applyFont="1" applyAlignment="1">
      <alignment horizontal="right" vertical="center"/>
    </xf>
    <xf numFmtId="0" fontId="13" fillId="2" borderId="4" xfId="0" applyFont="1" applyFill="1" applyBorder="1" applyAlignment="1">
      <alignment horizontal="center" wrapText="1"/>
    </xf>
    <xf numFmtId="0" fontId="13" fillId="2" borderId="7" xfId="0" applyFont="1" applyFill="1" applyBorder="1" applyAlignment="1">
      <alignment horizontal="center" wrapText="1"/>
    </xf>
    <xf numFmtId="0" fontId="0" fillId="0" borderId="0" xfId="0"/>
    <xf numFmtId="0" fontId="14" fillId="0" borderId="1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6" xfId="0" applyFont="1" applyBorder="1" applyAlignment="1">
      <alignment horizontal="center" vertical="center" wrapText="1"/>
    </xf>
    <xf numFmtId="0" fontId="5" fillId="0" borderId="4" xfId="0" applyFont="1" applyBorder="1" applyAlignment="1">
      <alignment horizontal="center" vertical="top"/>
    </xf>
    <xf numFmtId="0" fontId="14" fillId="0" borderId="5" xfId="0" applyFont="1" applyBorder="1" applyAlignment="1">
      <alignment horizontal="center" vertical="top"/>
    </xf>
    <xf numFmtId="0" fontId="14" fillId="0" borderId="13"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4" xfId="0" applyFont="1" applyBorder="1" applyAlignment="1">
      <alignment horizontal="center" vertical="center"/>
    </xf>
    <xf numFmtId="0" fontId="14" fillId="0" borderId="8"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9" xfId="0" applyFont="1" applyBorder="1" applyAlignment="1">
      <alignment horizontal="center" vertical="center" wrapText="1"/>
    </xf>
    <xf numFmtId="0" fontId="6" fillId="0" borderId="0" xfId="0" applyFont="1" applyAlignment="1">
      <alignment horizontal="center" vertical="top"/>
    </xf>
    <xf numFmtId="0" fontId="7" fillId="2" borderId="4" xfId="0" applyFont="1" applyFill="1" applyBorder="1" applyAlignment="1">
      <alignment horizontal="right"/>
    </xf>
    <xf numFmtId="0" fontId="3" fillId="0" borderId="0" xfId="0" applyFont="1" applyAlignment="1">
      <alignment horizontal="right"/>
    </xf>
    <xf numFmtId="0" fontId="9" fillId="0" borderId="2" xfId="0" applyFont="1" applyBorder="1" applyAlignment="1">
      <alignment horizontal="right" vertical="top"/>
    </xf>
    <xf numFmtId="0" fontId="9" fillId="0" borderId="6" xfId="0" applyFont="1" applyBorder="1" applyAlignment="1">
      <alignment horizontal="right" vertical="top"/>
    </xf>
    <xf numFmtId="0" fontId="3" fillId="0" borderId="0" xfId="0" applyFont="1" applyAlignment="1" applyProtection="1">
      <alignment horizontal="right"/>
      <protection locked="0"/>
    </xf>
    <xf numFmtId="0" fontId="1" fillId="0" borderId="0" xfId="0" applyFont="1" applyAlignment="1">
      <alignment horizontal="center"/>
    </xf>
    <xf numFmtId="0" fontId="14" fillId="0" borderId="24" xfId="0" applyFont="1" applyBorder="1" applyAlignment="1">
      <alignment horizontal="center" vertical="center" wrapText="1"/>
    </xf>
    <xf numFmtId="0" fontId="7" fillId="0" borderId="3" xfId="0" applyFont="1" applyBorder="1" applyAlignment="1">
      <alignment horizontal="center" vertical="center"/>
    </xf>
    <xf numFmtId="49" fontId="0" fillId="0" borderId="18" xfId="0" applyNumberFormat="1" applyBorder="1" applyAlignment="1">
      <alignment horizontal="center" vertical="center" wrapText="1"/>
    </xf>
    <xf numFmtId="49" fontId="0" fillId="0" borderId="19" xfId="0" applyNumberFormat="1" applyBorder="1" applyAlignment="1">
      <alignment horizontal="center" vertical="center" wrapText="1"/>
    </xf>
    <xf numFmtId="0" fontId="22" fillId="0" borderId="0" xfId="0" applyFont="1" applyAlignment="1">
      <alignment horizontal="left" wrapText="1"/>
    </xf>
    <xf numFmtId="0" fontId="22" fillId="0" borderId="0" xfId="0" applyFont="1" applyAlignment="1">
      <alignment horizontal="left" vertical="top" wrapText="1"/>
    </xf>
    <xf numFmtId="0" fontId="11" fillId="0" borderId="19"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7" xfId="0" applyFont="1" applyBorder="1" applyAlignment="1">
      <alignment horizontal="center" vertical="center" wrapText="1"/>
    </xf>
    <xf numFmtId="0" fontId="19" fillId="0" borderId="0" xfId="0" applyFont="1" applyAlignment="1">
      <alignment horizontal="left"/>
    </xf>
    <xf numFmtId="0" fontId="13" fillId="0" borderId="0" xfId="0" applyFont="1" applyAlignment="1">
      <alignment horizontal="left"/>
    </xf>
    <xf numFmtId="0" fontId="11" fillId="0" borderId="19" xfId="0" applyFont="1" applyBorder="1" applyAlignment="1">
      <alignment horizontal="left" wrapText="1"/>
    </xf>
    <xf numFmtId="0" fontId="11" fillId="0" borderId="48" xfId="0" applyFont="1" applyBorder="1" applyAlignment="1">
      <alignment horizontal="left" wrapText="1"/>
    </xf>
    <xf numFmtId="0" fontId="11" fillId="0" borderId="7" xfId="0" applyFont="1" applyBorder="1" applyAlignment="1">
      <alignment horizontal="left" wrapText="1"/>
    </xf>
    <xf numFmtId="0" fontId="11" fillId="0" borderId="18" xfId="0" applyFont="1" applyBorder="1" applyAlignment="1">
      <alignment horizontal="left" wrapText="1"/>
    </xf>
    <xf numFmtId="0" fontId="19" fillId="0" borderId="0" xfId="0" applyFont="1" applyAlignment="1">
      <alignment horizontal="center"/>
    </xf>
    <xf numFmtId="0" fontId="21" fillId="0" borderId="19" xfId="0" applyFont="1" applyBorder="1" applyAlignment="1">
      <alignment horizontal="center" wrapText="1"/>
    </xf>
    <xf numFmtId="0" fontId="21" fillId="0" borderId="48" xfId="0" applyFont="1" applyBorder="1" applyAlignment="1">
      <alignment horizontal="center" wrapText="1"/>
    </xf>
    <xf numFmtId="0" fontId="21" fillId="0" borderId="7" xfId="0" applyFont="1" applyBorder="1" applyAlignment="1">
      <alignment horizontal="center" wrapText="1"/>
    </xf>
    <xf numFmtId="0" fontId="21" fillId="0" borderId="18" xfId="0" applyFont="1" applyBorder="1" applyAlignment="1">
      <alignment horizontal="center" wrapText="1"/>
    </xf>
    <xf numFmtId="0" fontId="11" fillId="0" borderId="19" xfId="0" applyFont="1" applyBorder="1" applyAlignment="1">
      <alignment horizontal="center" vertical="center"/>
    </xf>
    <xf numFmtId="0" fontId="11" fillId="0" borderId="48" xfId="0" applyFont="1" applyBorder="1" applyAlignment="1">
      <alignment horizontal="center" vertical="center"/>
    </xf>
    <xf numFmtId="0" fontId="11" fillId="0" borderId="7" xfId="0" applyFont="1" applyBorder="1" applyAlignment="1">
      <alignment horizontal="center" vertical="center"/>
    </xf>
    <xf numFmtId="0" fontId="11" fillId="0" borderId="18" xfId="0" applyFont="1" applyBorder="1" applyAlignment="1">
      <alignment horizontal="center" vertical="center"/>
    </xf>
    <xf numFmtId="0" fontId="11" fillId="0" borderId="23" xfId="0" applyFont="1" applyBorder="1" applyAlignment="1">
      <alignment horizontal="center" vertical="center"/>
    </xf>
    <xf numFmtId="0" fontId="11" fillId="0" borderId="27" xfId="0" applyFont="1" applyBorder="1" applyAlignment="1">
      <alignment horizontal="center" vertical="center"/>
    </xf>
    <xf numFmtId="0" fontId="11" fillId="8" borderId="19" xfId="0" applyFont="1" applyFill="1" applyBorder="1" applyAlignment="1">
      <alignment horizontal="left" wrapText="1"/>
    </xf>
    <xf numFmtId="0" fontId="11" fillId="8" borderId="48" xfId="0" applyFont="1" applyFill="1" applyBorder="1" applyAlignment="1">
      <alignment horizontal="left" wrapText="1"/>
    </xf>
    <xf numFmtId="0" fontId="11" fillId="8" borderId="7" xfId="0" applyFont="1" applyFill="1" applyBorder="1" applyAlignment="1">
      <alignment horizontal="left" wrapText="1"/>
    </xf>
    <xf numFmtId="0" fontId="11" fillId="8" borderId="18" xfId="0" applyFont="1" applyFill="1" applyBorder="1" applyAlignment="1">
      <alignment horizontal="left" wrapText="1"/>
    </xf>
    <xf numFmtId="49" fontId="11" fillId="0" borderId="19" xfId="0" applyNumberFormat="1" applyFont="1" applyBorder="1" applyAlignment="1">
      <alignment horizontal="center" vertical="center"/>
    </xf>
    <xf numFmtId="49" fontId="11" fillId="0" borderId="48"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11" fillId="0" borderId="18" xfId="0" applyNumberFormat="1" applyFont="1" applyBorder="1" applyAlignment="1">
      <alignment horizontal="center" vertical="center"/>
    </xf>
    <xf numFmtId="0" fontId="14" fillId="0" borderId="0" xfId="0" applyFont="1" applyAlignment="1">
      <alignment horizontal="center"/>
    </xf>
    <xf numFmtId="0" fontId="10" fillId="8" borderId="19" xfId="0" applyFont="1" applyFill="1" applyBorder="1" applyAlignment="1">
      <alignment horizontal="left"/>
    </xf>
    <xf numFmtId="0" fontId="10" fillId="8" borderId="48" xfId="0" applyFont="1" applyFill="1" applyBorder="1" applyAlignment="1">
      <alignment horizontal="left"/>
    </xf>
    <xf numFmtId="0" fontId="10" fillId="8" borderId="7" xfId="0" applyFont="1" applyFill="1" applyBorder="1" applyAlignment="1">
      <alignment horizontal="left"/>
    </xf>
    <xf numFmtId="0" fontId="10" fillId="8" borderId="18" xfId="0" applyFont="1" applyFill="1" applyBorder="1" applyAlignment="1">
      <alignment horizontal="left"/>
    </xf>
    <xf numFmtId="0" fontId="16" fillId="0" borderId="67" xfId="0" applyFont="1" applyBorder="1" applyAlignment="1">
      <alignment horizontal="center"/>
    </xf>
    <xf numFmtId="0" fontId="16" fillId="0" borderId="48" xfId="0" applyFont="1" applyBorder="1" applyAlignment="1">
      <alignment horizontal="center"/>
    </xf>
    <xf numFmtId="0" fontId="16" fillId="0" borderId="7" xfId="0" applyFont="1" applyBorder="1" applyAlignment="1">
      <alignment horizontal="center"/>
    </xf>
    <xf numFmtId="0" fontId="16" fillId="0" borderId="18" xfId="0" applyFont="1" applyBorder="1" applyAlignment="1">
      <alignment horizontal="center"/>
    </xf>
    <xf numFmtId="0" fontId="16" fillId="0" borderId="71" xfId="0" applyFont="1" applyBorder="1" applyAlignment="1">
      <alignment horizontal="center"/>
    </xf>
    <xf numFmtId="0" fontId="16" fillId="0" borderId="72" xfId="0" applyFont="1" applyBorder="1" applyAlignment="1">
      <alignment horizont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9" xfId="0" applyFont="1" applyBorder="1" applyAlignment="1">
      <alignment horizontal="center"/>
    </xf>
    <xf numFmtId="0" fontId="16" fillId="0" borderId="80" xfId="0" applyFont="1" applyBorder="1" applyAlignment="1">
      <alignment horizontal="center"/>
    </xf>
    <xf numFmtId="0" fontId="16" fillId="0" borderId="4" xfId="0" applyFont="1" applyBorder="1" applyAlignment="1">
      <alignment horizontal="center"/>
    </xf>
    <xf numFmtId="0" fontId="16" fillId="0" borderId="81" xfId="0" applyFont="1" applyBorder="1" applyAlignment="1">
      <alignment horizontal="center"/>
    </xf>
    <xf numFmtId="0" fontId="14" fillId="0" borderId="4" xfId="0" applyFont="1" applyBorder="1" applyAlignment="1" applyProtection="1">
      <alignment horizontal="center" wrapText="1"/>
      <protection locked="0"/>
    </xf>
    <xf numFmtId="0" fontId="14" fillId="0" borderId="7" xfId="0" applyFont="1" applyBorder="1" applyAlignment="1" applyProtection="1">
      <alignment horizontal="center" wrapText="1"/>
      <protection locked="0"/>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16" fillId="0" borderId="60" xfId="0" applyFont="1" applyBorder="1" applyAlignment="1">
      <alignment horizontal="center"/>
    </xf>
    <xf numFmtId="0" fontId="16" fillId="0" borderId="61" xfId="0" applyFont="1" applyBorder="1" applyAlignment="1">
      <alignment horizontal="center"/>
    </xf>
    <xf numFmtId="0" fontId="16" fillId="0" borderId="62" xfId="0" applyFont="1" applyBorder="1" applyAlignment="1">
      <alignment horizontal="center"/>
    </xf>
    <xf numFmtId="0" fontId="16" fillId="0" borderId="63" xfId="0" applyFont="1" applyBorder="1" applyAlignment="1">
      <alignment horizontal="center"/>
    </xf>
    <xf numFmtId="0" fontId="14" fillId="0" borderId="4" xfId="0" applyFont="1" applyBorder="1" applyAlignment="1">
      <alignment horizontal="center"/>
    </xf>
    <xf numFmtId="0" fontId="14" fillId="0" borderId="4" xfId="0" applyFont="1" applyBorder="1" applyAlignment="1" applyProtection="1">
      <alignment horizontal="center"/>
      <protection locked="0"/>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 xfId="0" applyBorder="1" applyAlignment="1">
      <alignment horizontal="center" vertical="center"/>
    </xf>
    <xf numFmtId="0" fontId="0" fillId="0" borderId="70"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3" xfId="0" applyBorder="1" applyAlignment="1">
      <alignment horizontal="center" vertical="center"/>
    </xf>
    <xf numFmtId="0" fontId="0" fillId="0" borderId="77"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4" xfId="0" applyBorder="1" applyAlignment="1">
      <alignment horizontal="center" vertical="center"/>
    </xf>
    <xf numFmtId="0" fontId="0" fillId="0" borderId="84" xfId="0" applyBorder="1" applyAlignment="1">
      <alignment horizontal="center" vertical="center"/>
    </xf>
    <xf numFmtId="14" fontId="0" fillId="0" borderId="68" xfId="0" applyNumberForma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2" xfId="0" applyBorder="1" applyAlignment="1">
      <alignment horizontal="center" vertical="center"/>
    </xf>
    <xf numFmtId="0" fontId="0" fillId="0" borderId="66" xfId="0" applyBorder="1" applyAlignment="1">
      <alignment horizontal="center" vertical="center"/>
    </xf>
    <xf numFmtId="0" fontId="10" fillId="0" borderId="19" xfId="0" applyFont="1" applyBorder="1" applyAlignment="1">
      <alignment horizontal="center" vertical="center"/>
    </xf>
    <xf numFmtId="0" fontId="10" fillId="0" borderId="48" xfId="0" applyFont="1" applyBorder="1" applyAlignment="1">
      <alignment horizontal="center" vertical="center"/>
    </xf>
    <xf numFmtId="0" fontId="10" fillId="0" borderId="7" xfId="0" applyFont="1" applyBorder="1" applyAlignment="1">
      <alignment horizontal="center" vertical="center"/>
    </xf>
    <xf numFmtId="0" fontId="10" fillId="0" borderId="18" xfId="0" applyFont="1" applyBorder="1" applyAlignment="1">
      <alignment horizontal="center" vertical="center"/>
    </xf>
    <xf numFmtId="49" fontId="14" fillId="0" borderId="4" xfId="0" applyNumberFormat="1" applyFont="1" applyBorder="1" applyAlignment="1" applyProtection="1">
      <alignment horizontal="center"/>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609600</xdr:colOff>
      <xdr:row>91</xdr:row>
      <xdr:rowOff>47625</xdr:rowOff>
    </xdr:from>
    <xdr:to>
      <xdr:col>6</xdr:col>
      <xdr:colOff>9525</xdr:colOff>
      <xdr:row>91</xdr:row>
      <xdr:rowOff>581025</xdr:rowOff>
    </xdr:to>
    <xdr:pic>
      <xdr:nvPicPr>
        <xdr:cNvPr id="2" name="Image 1"/>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247"/>
  <sheetViews>
    <sheetView tabSelected="1" topLeftCell="A200" workbookViewId="0"/>
  </sheetViews>
  <sheetFormatPr defaultRowHeight="15" x14ac:dyDescent="0.25"/>
  <cols>
    <col min="1" max="1" width="64" customWidth="1"/>
    <col min="2" max="2" width="8.140625" customWidth="1"/>
    <col min="3" max="3" width="11.5703125" customWidth="1"/>
    <col min="4" max="4" width="9.42578125" customWidth="1"/>
    <col min="5" max="13" width="15.5703125" customWidth="1"/>
    <col min="14" max="14" width="3" customWidth="1"/>
    <col min="15" max="15" width="19.140625" hidden="1" customWidth="1"/>
    <col min="16" max="16" width="17" hidden="1" customWidth="1"/>
    <col min="17" max="21" width="9.140625" customWidth="1"/>
    <col min="22" max="24" width="9.140625" hidden="1" customWidth="1"/>
    <col min="25" max="25" width="9.140625" customWidth="1"/>
    <col min="26" max="187" width="8.42578125" customWidth="1"/>
  </cols>
  <sheetData>
    <row r="1" spans="1:24" ht="18.75" customHeight="1" x14ac:dyDescent="0.3">
      <c r="L1" s="337" t="s">
        <v>0</v>
      </c>
      <c r="M1" s="337"/>
    </row>
    <row r="2" spans="1:24" ht="15" customHeight="1" x14ac:dyDescent="0.25">
      <c r="G2" s="1"/>
      <c r="H2" s="1"/>
      <c r="I2" s="1"/>
      <c r="J2" s="1"/>
      <c r="K2" s="1"/>
      <c r="L2" s="333" t="s">
        <v>1</v>
      </c>
      <c r="M2" s="333"/>
    </row>
    <row r="3" spans="1:24" ht="15" customHeight="1" x14ac:dyDescent="0.25">
      <c r="G3" s="333" t="str">
        <f>B12</f>
        <v>ГБПОУ «Кузбасский медицинский колледж»</v>
      </c>
      <c r="H3" s="333"/>
      <c r="I3" s="333"/>
      <c r="J3" s="333"/>
      <c r="K3" s="333"/>
      <c r="L3" s="333"/>
      <c r="M3" s="333"/>
    </row>
    <row r="4" spans="1:24" ht="15" customHeight="1" x14ac:dyDescent="0.25">
      <c r="G4" s="2"/>
      <c r="H4" s="2"/>
      <c r="I4" s="2"/>
      <c r="J4" s="2"/>
      <c r="K4" s="336" t="s">
        <v>2</v>
      </c>
      <c r="L4" s="336"/>
      <c r="M4" s="336"/>
      <c r="W4" s="3"/>
    </row>
    <row r="5" spans="1:24" ht="16.5" customHeight="1" x14ac:dyDescent="0.25">
      <c r="A5" s="314" t="s">
        <v>3</v>
      </c>
      <c r="B5" s="314"/>
      <c r="C5" s="314"/>
      <c r="D5" s="314"/>
      <c r="E5" s="314"/>
      <c r="F5" s="314"/>
      <c r="G5" s="314"/>
      <c r="H5" s="4" t="s">
        <v>4</v>
      </c>
      <c r="I5" s="5"/>
      <c r="J5" s="5"/>
      <c r="K5" s="6"/>
      <c r="L5" s="6"/>
      <c r="M5" s="7"/>
      <c r="N5" s="6"/>
      <c r="O5" s="6"/>
      <c r="P5" s="6"/>
    </row>
    <row r="6" spans="1:24" ht="18" customHeight="1" x14ac:dyDescent="0.25">
      <c r="A6" s="6"/>
      <c r="B6" s="6"/>
      <c r="C6" s="6"/>
      <c r="D6" s="8"/>
      <c r="E6" s="331" t="s">
        <v>5</v>
      </c>
      <c r="F6" s="331"/>
      <c r="G6" s="331"/>
      <c r="H6" s="9"/>
      <c r="I6" s="10"/>
      <c r="J6" s="11"/>
      <c r="K6" s="5"/>
      <c r="L6" s="12"/>
      <c r="M6" s="339" t="s">
        <v>6</v>
      </c>
      <c r="N6" s="6"/>
      <c r="O6" s="6"/>
      <c r="P6" s="6"/>
      <c r="Q6" s="6"/>
      <c r="W6" s="13" t="str">
        <f>"322"&amp;MID(X6,6,5)</f>
        <v>322У0202</v>
      </c>
      <c r="X6" t="s">
        <v>7</v>
      </c>
    </row>
    <row r="7" spans="1:24" ht="15" customHeight="1" x14ac:dyDescent="0.25">
      <c r="A7" s="14"/>
      <c r="B7" s="14"/>
      <c r="C7" s="14"/>
      <c r="D7" s="14"/>
      <c r="E7" s="15"/>
      <c r="F7" s="15"/>
      <c r="G7" s="14"/>
      <c r="H7" s="14"/>
      <c r="I7" s="14"/>
      <c r="J7" s="14"/>
      <c r="K7" s="14"/>
      <c r="L7" s="16"/>
      <c r="M7" s="339"/>
      <c r="N7" s="14"/>
      <c r="O7" s="14"/>
      <c r="P7" s="14"/>
      <c r="Q7" s="14"/>
    </row>
    <row r="8" spans="1:24" ht="18" customHeight="1" x14ac:dyDescent="0.25">
      <c r="A8" s="14"/>
      <c r="B8" s="14"/>
      <c r="C8" s="15"/>
      <c r="D8" s="17"/>
      <c r="E8" s="332" t="s">
        <v>8</v>
      </c>
      <c r="F8" s="332"/>
      <c r="G8" s="18" t="s">
        <v>9</v>
      </c>
      <c r="H8" s="18"/>
      <c r="I8" s="19"/>
      <c r="J8" s="14"/>
      <c r="K8" s="14"/>
      <c r="L8" s="20" t="s">
        <v>10</v>
      </c>
      <c r="M8" s="21" t="str">
        <f>X8</f>
        <v>01.01.2026</v>
      </c>
      <c r="N8" s="14"/>
      <c r="O8" s="14"/>
      <c r="P8" s="14"/>
      <c r="Q8" s="14"/>
      <c r="X8" t="s">
        <v>11</v>
      </c>
    </row>
    <row r="9" spans="1:24" ht="16.5" customHeight="1" x14ac:dyDescent="0.25">
      <c r="A9" s="14"/>
      <c r="B9" s="15"/>
      <c r="C9" s="15"/>
      <c r="D9" s="14"/>
      <c r="E9" s="22"/>
      <c r="F9" s="22"/>
      <c r="G9" s="14"/>
      <c r="H9" s="14"/>
      <c r="I9" s="14"/>
      <c r="J9" s="14"/>
      <c r="K9" s="334" t="s">
        <v>12</v>
      </c>
      <c r="L9" s="335"/>
      <c r="M9" s="23" t="s">
        <v>13</v>
      </c>
      <c r="N9" s="14"/>
      <c r="O9" s="14"/>
      <c r="P9" s="14"/>
      <c r="Q9" s="14"/>
      <c r="X9" s="13" t="s">
        <v>14</v>
      </c>
    </row>
    <row r="10" spans="1:24" ht="16.5" customHeight="1" x14ac:dyDescent="0.25">
      <c r="A10" s="306" t="s">
        <v>15</v>
      </c>
      <c r="B10" s="306"/>
      <c r="C10" s="321" t="s">
        <v>16</v>
      </c>
      <c r="D10" s="321"/>
      <c r="E10" s="321"/>
      <c r="F10" s="321"/>
      <c r="G10" s="321"/>
      <c r="H10" s="321"/>
      <c r="I10" s="321"/>
      <c r="J10" s="14"/>
      <c r="K10" s="14"/>
      <c r="L10" s="20" t="s">
        <v>17</v>
      </c>
      <c r="M10" s="23" t="s">
        <v>18</v>
      </c>
      <c r="N10" s="14"/>
      <c r="O10" s="14"/>
      <c r="P10" s="14"/>
      <c r="Q10" s="14"/>
    </row>
    <row r="11" spans="1:24" ht="15" customHeight="1" x14ac:dyDescent="0.25">
      <c r="A11" s="14"/>
      <c r="B11" s="14"/>
      <c r="C11" s="22"/>
      <c r="D11" s="22"/>
      <c r="E11" s="22"/>
      <c r="F11" s="22"/>
      <c r="G11" s="22"/>
      <c r="H11" s="22"/>
      <c r="I11" s="22"/>
      <c r="J11" s="14"/>
      <c r="K11" s="334" t="s">
        <v>12</v>
      </c>
      <c r="L11" s="335"/>
      <c r="M11" s="24" t="str">
        <f>W6</f>
        <v>322У0202</v>
      </c>
      <c r="N11" s="14"/>
      <c r="O11" s="14"/>
      <c r="P11" s="14"/>
      <c r="Q11" s="14"/>
    </row>
    <row r="12" spans="1:24" ht="17.25" customHeight="1" x14ac:dyDescent="0.25">
      <c r="A12" s="307" t="s">
        <v>19</v>
      </c>
      <c r="B12" s="315" t="s">
        <v>20</v>
      </c>
      <c r="C12" s="315"/>
      <c r="D12" s="315"/>
      <c r="E12" s="315"/>
      <c r="F12" s="315"/>
      <c r="G12" s="315"/>
      <c r="H12" s="315"/>
      <c r="I12" s="315"/>
      <c r="J12" s="14"/>
      <c r="K12" s="14"/>
      <c r="L12" s="20" t="s">
        <v>21</v>
      </c>
      <c r="M12" s="25" t="s">
        <v>22</v>
      </c>
      <c r="N12" s="14"/>
      <c r="O12" s="14"/>
      <c r="P12" s="14"/>
      <c r="Q12" s="14"/>
    </row>
    <row r="13" spans="1:24" ht="15.75" customHeight="1" x14ac:dyDescent="0.25">
      <c r="A13" s="307"/>
      <c r="B13" s="316"/>
      <c r="C13" s="317"/>
      <c r="D13" s="317"/>
      <c r="E13" s="317"/>
      <c r="F13" s="317"/>
      <c r="G13" s="317"/>
      <c r="H13" s="317"/>
      <c r="I13" s="317"/>
      <c r="J13" s="14"/>
      <c r="K13" s="14"/>
      <c r="L13" s="20" t="s">
        <v>23</v>
      </c>
      <c r="M13" s="26" t="s">
        <v>24</v>
      </c>
      <c r="N13" s="14"/>
      <c r="O13" s="14"/>
      <c r="P13" s="14"/>
      <c r="Q13" s="14"/>
    </row>
    <row r="14" spans="1:24" ht="12.75" customHeight="1" x14ac:dyDescent="0.25">
      <c r="A14" s="14"/>
      <c r="B14" s="22"/>
      <c r="C14" s="322" t="s">
        <v>25</v>
      </c>
      <c r="D14" s="322"/>
      <c r="E14" s="322"/>
      <c r="F14" s="322"/>
      <c r="G14" s="322"/>
      <c r="H14" s="27"/>
      <c r="I14" s="22"/>
      <c r="J14" s="14"/>
      <c r="K14" s="14"/>
      <c r="L14" s="20" t="s">
        <v>26</v>
      </c>
      <c r="M14" s="28" t="s">
        <v>27</v>
      </c>
      <c r="N14" s="14"/>
      <c r="O14" s="14"/>
      <c r="P14" s="14"/>
      <c r="Q14" s="14"/>
    </row>
    <row r="15" spans="1:24" ht="11.25" customHeight="1" x14ac:dyDescent="0.25">
      <c r="M15" s="29"/>
    </row>
    <row r="16" spans="1:24" ht="33" customHeight="1" x14ac:dyDescent="0.25">
      <c r="A16" s="308" t="s">
        <v>28</v>
      </c>
      <c r="B16" s="308"/>
      <c r="C16" s="308"/>
      <c r="D16" s="308"/>
      <c r="E16" s="308"/>
      <c r="F16" s="308"/>
      <c r="G16" s="308"/>
      <c r="H16" s="308"/>
      <c r="I16" s="308"/>
      <c r="J16" s="308"/>
      <c r="K16" s="308"/>
      <c r="L16" s="308"/>
      <c r="M16" s="308"/>
      <c r="N16" s="30"/>
      <c r="O16" s="31"/>
      <c r="P16" s="31"/>
      <c r="Q16" s="30"/>
    </row>
    <row r="17" spans="1:50" ht="11.25" customHeight="1" x14ac:dyDescent="0.25">
      <c r="A17" s="309" t="s">
        <v>29</v>
      </c>
      <c r="B17" s="318" t="s">
        <v>30</v>
      </c>
      <c r="C17" s="323" t="s">
        <v>31</v>
      </c>
      <c r="D17" s="323" t="s">
        <v>32</v>
      </c>
      <c r="E17" s="326" t="s">
        <v>33</v>
      </c>
      <c r="F17" s="327"/>
      <c r="G17" s="328"/>
      <c r="H17" s="328"/>
      <c r="I17" s="328"/>
      <c r="J17" s="328"/>
      <c r="K17" s="328"/>
      <c r="L17" s="328"/>
      <c r="M17" s="329"/>
      <c r="N17" s="32"/>
      <c r="O17" s="340" t="s">
        <v>34</v>
      </c>
      <c r="P17" s="341" t="s">
        <v>35</v>
      </c>
      <c r="Q17" s="33"/>
    </row>
    <row r="18" spans="1:50" ht="11.25" customHeight="1" x14ac:dyDescent="0.25">
      <c r="A18" s="310"/>
      <c r="B18" s="319"/>
      <c r="C18" s="324"/>
      <c r="D18" s="324"/>
      <c r="E18" s="330" t="s">
        <v>36</v>
      </c>
      <c r="F18" s="330" t="s">
        <v>37</v>
      </c>
      <c r="G18" s="330" t="s">
        <v>38</v>
      </c>
      <c r="H18" s="330" t="s">
        <v>39</v>
      </c>
      <c r="I18" s="330" t="s">
        <v>40</v>
      </c>
      <c r="J18" s="330" t="s">
        <v>41</v>
      </c>
      <c r="K18" s="34" t="s">
        <v>42</v>
      </c>
      <c r="L18" s="34" t="s">
        <v>43</v>
      </c>
      <c r="M18" s="338" t="s">
        <v>44</v>
      </c>
      <c r="N18" s="32"/>
      <c r="O18" s="340"/>
      <c r="P18" s="341"/>
      <c r="Q18" s="33"/>
      <c r="X18" s="35" t="str">
        <f>"на "&amp;YEAR(X8)+1&amp;" г."</f>
        <v>на 2027 г.</v>
      </c>
    </row>
    <row r="19" spans="1:50" ht="37.5" customHeight="1" x14ac:dyDescent="0.25">
      <c r="A19" s="311"/>
      <c r="B19" s="320"/>
      <c r="C19" s="325"/>
      <c r="D19" s="325"/>
      <c r="E19" s="330"/>
      <c r="F19" s="330"/>
      <c r="G19" s="330"/>
      <c r="H19" s="330"/>
      <c r="I19" s="330"/>
      <c r="J19" s="330"/>
      <c r="K19" s="36" t="s">
        <v>45</v>
      </c>
      <c r="L19" s="36" t="s">
        <v>46</v>
      </c>
      <c r="M19" s="338"/>
      <c r="N19" s="32"/>
      <c r="O19" s="340"/>
      <c r="P19" s="341"/>
      <c r="Q19" s="33"/>
      <c r="X19" s="35" t="str">
        <f>"на "&amp;YEAR(X8)+2&amp;" г."</f>
        <v>на 2028 г.</v>
      </c>
    </row>
    <row r="20" spans="1:50" ht="13.5" customHeight="1" x14ac:dyDescent="0.25">
      <c r="A20" s="37" t="s">
        <v>47</v>
      </c>
      <c r="B20" s="38" t="s">
        <v>9</v>
      </c>
      <c r="C20" s="39" t="s">
        <v>48</v>
      </c>
      <c r="D20" s="39" t="s">
        <v>49</v>
      </c>
      <c r="E20" s="39" t="s">
        <v>50</v>
      </c>
      <c r="F20" s="39" t="s">
        <v>51</v>
      </c>
      <c r="G20" s="39" t="s">
        <v>52</v>
      </c>
      <c r="H20" s="39" t="s">
        <v>53</v>
      </c>
      <c r="I20" s="39" t="s">
        <v>54</v>
      </c>
      <c r="J20" s="39" t="s">
        <v>55</v>
      </c>
      <c r="K20" s="39" t="s">
        <v>56</v>
      </c>
      <c r="L20" s="39" t="s">
        <v>57</v>
      </c>
      <c r="M20" s="40" t="s">
        <v>58</v>
      </c>
      <c r="N20" s="41"/>
      <c r="O20" s="42">
        <v>14</v>
      </c>
      <c r="P20" s="43">
        <v>15</v>
      </c>
      <c r="Q20" s="44"/>
    </row>
    <row r="21" spans="1:50" ht="17.25" customHeight="1" x14ac:dyDescent="0.25">
      <c r="A21" s="45" t="s">
        <v>59</v>
      </c>
      <c r="B21" s="46" t="s">
        <v>60</v>
      </c>
      <c r="C21" s="47" t="s">
        <v>61</v>
      </c>
      <c r="D21" s="47" t="s">
        <v>61</v>
      </c>
      <c r="E21" s="48">
        <f>SUM(F21:J21)</f>
        <v>15417282.350000001</v>
      </c>
      <c r="F21" s="49">
        <v>5796.89</v>
      </c>
      <c r="G21" s="50">
        <v>1821868.74</v>
      </c>
      <c r="H21" s="50">
        <v>0</v>
      </c>
      <c r="I21" s="50">
        <v>0</v>
      </c>
      <c r="J21" s="50">
        <v>13589616.720000001</v>
      </c>
      <c r="K21" s="51"/>
      <c r="L21" s="51"/>
      <c r="M21" s="52"/>
      <c r="N21" s="53"/>
      <c r="O21" s="54"/>
      <c r="P21" s="55"/>
    </row>
    <row r="22" spans="1:50" ht="26.25" customHeight="1" x14ac:dyDescent="0.25">
      <c r="A22" s="56" t="s">
        <v>62</v>
      </c>
      <c r="B22" s="46" t="s">
        <v>63</v>
      </c>
      <c r="C22" s="47" t="s">
        <v>61</v>
      </c>
      <c r="D22" s="47" t="s">
        <v>61</v>
      </c>
      <c r="E22" s="57">
        <f>SUM(F22:J22)</f>
        <v>0</v>
      </c>
      <c r="F22" s="58"/>
      <c r="G22" s="58"/>
      <c r="H22" s="58"/>
      <c r="I22" s="59"/>
      <c r="J22" s="60"/>
      <c r="K22" s="51"/>
      <c r="L22" s="51"/>
      <c r="M22" s="52"/>
      <c r="N22" s="53"/>
      <c r="O22" s="61"/>
    </row>
    <row r="23" spans="1:50" ht="24.75" customHeight="1" x14ac:dyDescent="0.25">
      <c r="A23" s="56" t="s">
        <v>64</v>
      </c>
      <c r="B23" s="46" t="s">
        <v>65</v>
      </c>
      <c r="C23" s="47" t="s">
        <v>61</v>
      </c>
      <c r="D23" s="47" t="s">
        <v>61</v>
      </c>
      <c r="E23" s="57">
        <f>SUM(F23:J23)</f>
        <v>0</v>
      </c>
      <c r="F23" s="58"/>
      <c r="G23" s="58"/>
      <c r="H23" s="58"/>
      <c r="I23" s="62"/>
      <c r="J23" s="63"/>
      <c r="K23" s="51"/>
      <c r="L23" s="51"/>
      <c r="M23" s="52"/>
      <c r="N23" s="53"/>
      <c r="O23" s="61"/>
    </row>
    <row r="24" spans="1:50" ht="12.75" customHeight="1" x14ac:dyDescent="0.25">
      <c r="A24" s="64"/>
      <c r="B24" s="65"/>
      <c r="C24" s="66"/>
      <c r="D24" s="66"/>
      <c r="E24" s="67"/>
      <c r="F24" s="68"/>
      <c r="G24" s="68"/>
      <c r="H24" s="68"/>
      <c r="I24" s="68"/>
      <c r="J24" s="68"/>
      <c r="K24" s="69"/>
      <c r="L24" s="69"/>
      <c r="M24" s="70"/>
      <c r="N24" s="53"/>
      <c r="O24" s="71"/>
    </row>
    <row r="25" spans="1:50" ht="15.75" customHeight="1" x14ac:dyDescent="0.25">
      <c r="A25" s="72" t="s">
        <v>66</v>
      </c>
      <c r="B25" s="73" t="s">
        <v>67</v>
      </c>
      <c r="C25" s="73"/>
      <c r="D25" s="74"/>
      <c r="E25" s="75">
        <f>SUM(F25:J25)</f>
        <v>783370404.96000004</v>
      </c>
      <c r="F25" s="75">
        <f>F34+F69</f>
        <v>409715772</v>
      </c>
      <c r="G25" s="75">
        <f>SUM(G55+G69)</f>
        <v>82641589.709999993</v>
      </c>
      <c r="H25" s="75">
        <f>SUM(H34+H55+H69+H65)</f>
        <v>0</v>
      </c>
      <c r="I25" s="75">
        <f>SUM(I34+I55+I69+I72)</f>
        <v>0</v>
      </c>
      <c r="J25" s="76">
        <v>291013043.25</v>
      </c>
      <c r="K25" s="75">
        <f>ROUND(E25-G25-H25,2)+O25</f>
        <v>700728815.25</v>
      </c>
      <c r="L25" s="75">
        <f>ROUND(E25-G25-H25,2)+P25</f>
        <v>700728815.25</v>
      </c>
      <c r="M25" s="77">
        <f>SUM(M26+M34+M48+M55+M65+M69)</f>
        <v>0</v>
      </c>
      <c r="N25" s="53"/>
      <c r="O25" s="71"/>
    </row>
    <row r="26" spans="1:50" ht="15" customHeight="1" x14ac:dyDescent="0.25">
      <c r="A26" s="78" t="s">
        <v>68</v>
      </c>
      <c r="B26" s="79" t="s">
        <v>69</v>
      </c>
      <c r="C26" s="80" t="s">
        <v>70</v>
      </c>
      <c r="D26" s="80"/>
      <c r="E26" s="81">
        <f>SUM(F26:J26)</f>
        <v>1000000</v>
      </c>
      <c r="F26" s="82"/>
      <c r="G26" s="82"/>
      <c r="H26" s="82"/>
      <c r="I26" s="82"/>
      <c r="J26" s="81">
        <f>SUM(J28:J33)</f>
        <v>1000000</v>
      </c>
      <c r="K26" s="83">
        <f>ROUND(E26-G26-H26,2)</f>
        <v>1000000</v>
      </c>
      <c r="L26" s="83">
        <f>ROUND(E26-G26-H26,2)</f>
        <v>1000000</v>
      </c>
      <c r="M26" s="84">
        <f>SUM(M28:M33)</f>
        <v>0</v>
      </c>
      <c r="N26" s="53"/>
      <c r="O26" s="71"/>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row>
    <row r="27" spans="1:50" ht="14.25" customHeight="1" x14ac:dyDescent="0.25">
      <c r="A27" s="85" t="s">
        <v>71</v>
      </c>
      <c r="B27" s="86"/>
      <c r="C27" s="87"/>
      <c r="D27" s="87"/>
      <c r="E27" s="88"/>
      <c r="F27" s="89"/>
      <c r="G27" s="89"/>
      <c r="H27" s="89"/>
      <c r="I27" s="89"/>
      <c r="J27" s="89"/>
      <c r="K27" s="90"/>
      <c r="L27" s="91"/>
      <c r="M27" s="92"/>
      <c r="N27" s="53"/>
      <c r="O27" s="71"/>
    </row>
    <row r="28" spans="1:50" ht="16.5" customHeight="1" x14ac:dyDescent="0.25">
      <c r="A28" s="93" t="s">
        <v>72</v>
      </c>
      <c r="B28" s="86" t="s">
        <v>73</v>
      </c>
      <c r="C28" s="87" t="s">
        <v>70</v>
      </c>
      <c r="D28" s="87" t="s">
        <v>74</v>
      </c>
      <c r="E28" s="94">
        <f t="shared" ref="E28:E34" si="0">SUM(F28:J28)</f>
        <v>1000000</v>
      </c>
      <c r="F28" s="95"/>
      <c r="G28" s="95"/>
      <c r="H28" s="95"/>
      <c r="I28" s="95"/>
      <c r="J28" s="96">
        <v>1000000</v>
      </c>
      <c r="K28" s="90">
        <f t="shared" ref="K28:K33" si="1">ROUND(E28-G28-H28,2)</f>
        <v>1000000</v>
      </c>
      <c r="L28" s="91">
        <f t="shared" ref="L28:L33" si="2">ROUND(E28-G28-H28,2)</f>
        <v>1000000</v>
      </c>
      <c r="M28" s="97"/>
      <c r="N28" s="53"/>
      <c r="O28" s="71"/>
    </row>
    <row r="29" spans="1:50" ht="16.5" customHeight="1" x14ac:dyDescent="0.25">
      <c r="A29" s="85" t="s">
        <v>75</v>
      </c>
      <c r="B29" s="86" t="s">
        <v>76</v>
      </c>
      <c r="C29" s="87" t="s">
        <v>70</v>
      </c>
      <c r="D29" s="87" t="s">
        <v>77</v>
      </c>
      <c r="E29" s="94">
        <f t="shared" si="0"/>
        <v>0</v>
      </c>
      <c r="F29" s="95"/>
      <c r="G29" s="95"/>
      <c r="H29" s="95"/>
      <c r="I29" s="95"/>
      <c r="J29" s="96"/>
      <c r="K29" s="90">
        <f t="shared" si="1"/>
        <v>0</v>
      </c>
      <c r="L29" s="91">
        <f t="shared" si="2"/>
        <v>0</v>
      </c>
      <c r="M29" s="97"/>
      <c r="N29" s="53"/>
      <c r="O29" s="71"/>
    </row>
    <row r="30" spans="1:50" ht="16.5" customHeight="1" x14ac:dyDescent="0.25">
      <c r="A30" s="85" t="s">
        <v>78</v>
      </c>
      <c r="B30" s="86" t="s">
        <v>79</v>
      </c>
      <c r="C30" s="87" t="s">
        <v>70</v>
      </c>
      <c r="D30" s="87" t="s">
        <v>80</v>
      </c>
      <c r="E30" s="94">
        <f t="shared" si="0"/>
        <v>0</v>
      </c>
      <c r="F30" s="95"/>
      <c r="G30" s="95"/>
      <c r="H30" s="95"/>
      <c r="I30" s="95"/>
      <c r="J30" s="96"/>
      <c r="K30" s="90">
        <f t="shared" si="1"/>
        <v>0</v>
      </c>
      <c r="L30" s="91">
        <f t="shared" si="2"/>
        <v>0</v>
      </c>
      <c r="M30" s="97"/>
      <c r="N30" s="53"/>
      <c r="O30" s="71"/>
    </row>
    <row r="31" spans="1:50" ht="15" customHeight="1" x14ac:dyDescent="0.25">
      <c r="A31" s="85" t="s">
        <v>81</v>
      </c>
      <c r="B31" s="86" t="s">
        <v>82</v>
      </c>
      <c r="C31" s="87" t="s">
        <v>70</v>
      </c>
      <c r="D31" s="87" t="s">
        <v>83</v>
      </c>
      <c r="E31" s="94">
        <f t="shared" si="0"/>
        <v>0</v>
      </c>
      <c r="F31" s="95"/>
      <c r="G31" s="95"/>
      <c r="H31" s="95"/>
      <c r="I31" s="95"/>
      <c r="J31" s="96"/>
      <c r="K31" s="90">
        <f t="shared" si="1"/>
        <v>0</v>
      </c>
      <c r="L31" s="91">
        <f t="shared" si="2"/>
        <v>0</v>
      </c>
      <c r="M31" s="97"/>
      <c r="N31" s="53"/>
      <c r="O31" s="71"/>
      <c r="R31" s="98"/>
    </row>
    <row r="32" spans="1:50" ht="15.75" customHeight="1" x14ac:dyDescent="0.25">
      <c r="A32" s="85" t="s">
        <v>84</v>
      </c>
      <c r="B32" s="86" t="s">
        <v>85</v>
      </c>
      <c r="C32" s="87" t="s">
        <v>70</v>
      </c>
      <c r="D32" s="87" t="s">
        <v>86</v>
      </c>
      <c r="E32" s="94">
        <f t="shared" si="0"/>
        <v>0</v>
      </c>
      <c r="F32" s="95"/>
      <c r="G32" s="95"/>
      <c r="H32" s="95"/>
      <c r="I32" s="95"/>
      <c r="J32" s="96"/>
      <c r="K32" s="90">
        <f t="shared" si="1"/>
        <v>0</v>
      </c>
      <c r="L32" s="91">
        <f t="shared" si="2"/>
        <v>0</v>
      </c>
      <c r="M32" s="97"/>
      <c r="N32" s="53"/>
      <c r="O32" s="71"/>
    </row>
    <row r="33" spans="1:15" ht="15" customHeight="1" x14ac:dyDescent="0.25">
      <c r="A33" s="85" t="s">
        <v>87</v>
      </c>
      <c r="B33" s="86" t="s">
        <v>88</v>
      </c>
      <c r="C33" s="87" t="s">
        <v>70</v>
      </c>
      <c r="D33" s="87" t="s">
        <v>89</v>
      </c>
      <c r="E33" s="94">
        <f t="shared" si="0"/>
        <v>0</v>
      </c>
      <c r="F33" s="95"/>
      <c r="G33" s="95"/>
      <c r="H33" s="95"/>
      <c r="I33" s="95"/>
      <c r="J33" s="96"/>
      <c r="K33" s="90">
        <f t="shared" si="1"/>
        <v>0</v>
      </c>
      <c r="L33" s="91">
        <f t="shared" si="2"/>
        <v>0</v>
      </c>
      <c r="M33" s="97"/>
      <c r="N33" s="53"/>
      <c r="O33" s="71"/>
    </row>
    <row r="34" spans="1:15" ht="15.75" customHeight="1" x14ac:dyDescent="0.25">
      <c r="A34" s="99" t="s">
        <v>90</v>
      </c>
      <c r="B34" s="100" t="s">
        <v>91</v>
      </c>
      <c r="C34" s="101" t="s">
        <v>92</v>
      </c>
      <c r="D34" s="101"/>
      <c r="E34" s="102">
        <f t="shared" si="0"/>
        <v>697953492.21000004</v>
      </c>
      <c r="F34" s="102">
        <f>F36+F43</f>
        <v>409715772</v>
      </c>
      <c r="G34" s="103"/>
      <c r="H34" s="104"/>
      <c r="I34" s="102">
        <f>SUM(I37+I43+I45+I46+I47)</f>
        <v>0</v>
      </c>
      <c r="J34" s="102">
        <f>SUM(J41+J42+J43+J44+J45+J46+J47)</f>
        <v>288237720.21000004</v>
      </c>
      <c r="K34" s="105">
        <f>ROUND(E34-G34-H34,2)+O34</f>
        <v>697953492.21000004</v>
      </c>
      <c r="L34" s="105">
        <f>ROUND(E34-G34-H34,2)+P34</f>
        <v>697953492.21000004</v>
      </c>
      <c r="M34" s="106">
        <f>SUM(M36+M37+M41+M42+M43+M44+M45+M46+M47)</f>
        <v>0</v>
      </c>
      <c r="N34" s="53"/>
      <c r="O34" s="71"/>
    </row>
    <row r="35" spans="1:15" ht="15" customHeight="1" x14ac:dyDescent="0.25">
      <c r="A35" s="85" t="s">
        <v>71</v>
      </c>
      <c r="B35" s="86"/>
      <c r="C35" s="87"/>
      <c r="D35" s="87"/>
      <c r="E35" s="88"/>
      <c r="F35" s="89"/>
      <c r="G35" s="89"/>
      <c r="H35" s="89"/>
      <c r="I35" s="89"/>
      <c r="J35" s="89"/>
      <c r="K35" s="90"/>
      <c r="L35" s="90"/>
      <c r="M35" s="92"/>
      <c r="N35" s="53"/>
      <c r="O35" s="71"/>
    </row>
    <row r="36" spans="1:15" ht="15" customHeight="1" x14ac:dyDescent="0.25">
      <c r="A36" s="85" t="s">
        <v>93</v>
      </c>
      <c r="B36" s="86" t="s">
        <v>94</v>
      </c>
      <c r="C36" s="87" t="s">
        <v>92</v>
      </c>
      <c r="D36" s="87" t="s">
        <v>95</v>
      </c>
      <c r="E36" s="94">
        <f>SUM(F36:J36)</f>
        <v>409715772</v>
      </c>
      <c r="F36" s="107">
        <f>F86-P86</f>
        <v>409715772</v>
      </c>
      <c r="G36" s="95"/>
      <c r="H36" s="95"/>
      <c r="I36" s="95"/>
      <c r="J36" s="95"/>
      <c r="K36" s="90">
        <f>ROUND(E36-G36-H36,2)</f>
        <v>409715772</v>
      </c>
      <c r="L36" s="90">
        <f>ROUND(E36-G36-H36,2)</f>
        <v>409715772</v>
      </c>
      <c r="M36" s="97"/>
      <c r="N36" s="53"/>
      <c r="O36" s="61"/>
    </row>
    <row r="37" spans="1:15" ht="24" customHeight="1" x14ac:dyDescent="0.25">
      <c r="A37" s="85" t="s">
        <v>96</v>
      </c>
      <c r="B37" s="86" t="s">
        <v>97</v>
      </c>
      <c r="C37" s="87" t="s">
        <v>92</v>
      </c>
      <c r="D37" s="87" t="s">
        <v>98</v>
      </c>
      <c r="E37" s="94">
        <f>SUM(F37:J37)</f>
        <v>0</v>
      </c>
      <c r="F37" s="95"/>
      <c r="G37" s="95"/>
      <c r="H37" s="95"/>
      <c r="I37" s="108">
        <f>SUM(I39+I40)</f>
        <v>0</v>
      </c>
      <c r="J37" s="95"/>
      <c r="K37" s="90">
        <f>ROUND(E37-G37-H37,2)+O37</f>
        <v>0</v>
      </c>
      <c r="L37" s="90">
        <f>ROUND(E37-G37-H37,2)+P37</f>
        <v>0</v>
      </c>
      <c r="M37" s="97">
        <f>SUM(M39:M40)</f>
        <v>0</v>
      </c>
      <c r="N37" s="53"/>
      <c r="O37" s="71"/>
    </row>
    <row r="38" spans="1:15" ht="12" customHeight="1" x14ac:dyDescent="0.25">
      <c r="A38" s="85" t="s">
        <v>71</v>
      </c>
      <c r="B38" s="86"/>
      <c r="C38" s="87"/>
      <c r="D38" s="87"/>
      <c r="E38" s="94"/>
      <c r="F38" s="89"/>
      <c r="G38" s="89"/>
      <c r="H38" s="89"/>
      <c r="I38" s="89"/>
      <c r="J38" s="89"/>
      <c r="K38" s="90"/>
      <c r="L38" s="90"/>
      <c r="M38" s="109"/>
      <c r="N38" s="53"/>
      <c r="O38" s="71"/>
    </row>
    <row r="39" spans="1:15" ht="24" customHeight="1" x14ac:dyDescent="0.25">
      <c r="A39" s="85" t="s">
        <v>99</v>
      </c>
      <c r="B39" s="86" t="s">
        <v>100</v>
      </c>
      <c r="C39" s="87" t="s">
        <v>92</v>
      </c>
      <c r="D39" s="87" t="s">
        <v>98</v>
      </c>
      <c r="E39" s="94">
        <f t="shared" ref="E39:E48" si="3">SUM(F39:J39)</f>
        <v>0</v>
      </c>
      <c r="F39" s="95"/>
      <c r="G39" s="95"/>
      <c r="H39" s="95"/>
      <c r="I39" s="110">
        <v>0</v>
      </c>
      <c r="J39" s="95"/>
      <c r="K39" s="90">
        <f>ROUND(E39-G39-H39,2)+O39</f>
        <v>0</v>
      </c>
      <c r="L39" s="90">
        <f>ROUND(E39-G39-H39,2)+P39</f>
        <v>0</v>
      </c>
      <c r="M39" s="97"/>
      <c r="N39" s="53"/>
      <c r="O39" s="71"/>
    </row>
    <row r="40" spans="1:15" ht="15" customHeight="1" x14ac:dyDescent="0.25">
      <c r="A40" s="85" t="s">
        <v>101</v>
      </c>
      <c r="B40" s="86" t="s">
        <v>102</v>
      </c>
      <c r="C40" s="87" t="s">
        <v>92</v>
      </c>
      <c r="D40" s="87" t="s">
        <v>98</v>
      </c>
      <c r="E40" s="94">
        <f t="shared" si="3"/>
        <v>0</v>
      </c>
      <c r="F40" s="95"/>
      <c r="G40" s="95"/>
      <c r="H40" s="95"/>
      <c r="I40" s="110">
        <v>0</v>
      </c>
      <c r="J40" s="95"/>
      <c r="K40" s="90">
        <f>ROUND(E40-G40-H40,2)</f>
        <v>0</v>
      </c>
      <c r="L40" s="90">
        <f t="shared" ref="L40:L48" si="4">ROUND(E40-G40-H40,2)</f>
        <v>0</v>
      </c>
      <c r="M40" s="97"/>
      <c r="N40" s="53"/>
      <c r="O40" s="71"/>
    </row>
    <row r="41" spans="1:15" ht="15" customHeight="1" x14ac:dyDescent="0.25">
      <c r="A41" s="93" t="s">
        <v>103</v>
      </c>
      <c r="B41" s="86" t="s">
        <v>104</v>
      </c>
      <c r="C41" s="87" t="s">
        <v>92</v>
      </c>
      <c r="D41" s="87" t="s">
        <v>95</v>
      </c>
      <c r="E41" s="94">
        <f t="shared" si="3"/>
        <v>287484690.42000002</v>
      </c>
      <c r="F41" s="95"/>
      <c r="G41" s="95"/>
      <c r="H41" s="95"/>
      <c r="I41" s="95"/>
      <c r="J41" s="96">
        <v>287484690.42000002</v>
      </c>
      <c r="K41" s="90">
        <f>ROUND(E41-G41-H41,2)+O41</f>
        <v>287484690.42000002</v>
      </c>
      <c r="L41" s="90">
        <f t="shared" si="4"/>
        <v>287484690.42000002</v>
      </c>
      <c r="M41" s="97"/>
      <c r="N41" s="53"/>
      <c r="O41" s="71"/>
    </row>
    <row r="42" spans="1:15" ht="15" customHeight="1" x14ac:dyDescent="0.25">
      <c r="A42" s="93" t="s">
        <v>105</v>
      </c>
      <c r="B42" s="86" t="s">
        <v>106</v>
      </c>
      <c r="C42" s="87" t="s">
        <v>92</v>
      </c>
      <c r="D42" s="87" t="s">
        <v>98</v>
      </c>
      <c r="E42" s="94">
        <f t="shared" si="3"/>
        <v>0</v>
      </c>
      <c r="F42" s="95"/>
      <c r="G42" s="95"/>
      <c r="H42" s="95"/>
      <c r="I42" s="95"/>
      <c r="J42" s="96"/>
      <c r="K42" s="90">
        <f t="shared" ref="K42:K48" si="5">ROUND(E42-G42-H42,2)</f>
        <v>0</v>
      </c>
      <c r="L42" s="90">
        <f t="shared" si="4"/>
        <v>0</v>
      </c>
      <c r="M42" s="97"/>
      <c r="N42" s="53"/>
      <c r="O42" s="71"/>
    </row>
    <row r="43" spans="1:15" ht="15" customHeight="1" x14ac:dyDescent="0.25">
      <c r="A43" s="93" t="s">
        <v>107</v>
      </c>
      <c r="B43" s="86" t="s">
        <v>108</v>
      </c>
      <c r="C43" s="87" t="s">
        <v>92</v>
      </c>
      <c r="D43" s="87" t="s">
        <v>109</v>
      </c>
      <c r="E43" s="94">
        <f t="shared" si="3"/>
        <v>36029.79</v>
      </c>
      <c r="F43" s="111"/>
      <c r="G43" s="95"/>
      <c r="H43" s="95"/>
      <c r="I43" s="112"/>
      <c r="J43" s="96">
        <v>36029.79</v>
      </c>
      <c r="K43" s="90">
        <f t="shared" si="5"/>
        <v>36029.79</v>
      </c>
      <c r="L43" s="90">
        <f t="shared" si="4"/>
        <v>36029.79</v>
      </c>
      <c r="M43" s="97"/>
      <c r="N43" s="53"/>
      <c r="O43" s="71"/>
    </row>
    <row r="44" spans="1:15" ht="17.25" customHeight="1" x14ac:dyDescent="0.25">
      <c r="A44" s="93" t="s">
        <v>110</v>
      </c>
      <c r="B44" s="86" t="s">
        <v>111</v>
      </c>
      <c r="C44" s="87" t="s">
        <v>92</v>
      </c>
      <c r="D44" s="87" t="s">
        <v>112</v>
      </c>
      <c r="E44" s="94">
        <f t="shared" si="3"/>
        <v>517000</v>
      </c>
      <c r="F44" s="95"/>
      <c r="G44" s="95"/>
      <c r="H44" s="95"/>
      <c r="I44" s="95"/>
      <c r="J44" s="96">
        <v>517000</v>
      </c>
      <c r="K44" s="90">
        <f t="shared" si="5"/>
        <v>517000</v>
      </c>
      <c r="L44" s="90">
        <f t="shared" si="4"/>
        <v>517000</v>
      </c>
      <c r="M44" s="97"/>
      <c r="N44" s="53"/>
      <c r="O44" s="71"/>
    </row>
    <row r="45" spans="1:15" ht="17.25" customHeight="1" x14ac:dyDescent="0.25">
      <c r="A45" s="93" t="s">
        <v>113</v>
      </c>
      <c r="B45" s="86" t="s">
        <v>114</v>
      </c>
      <c r="C45" s="87" t="s">
        <v>92</v>
      </c>
      <c r="D45" s="87" t="s">
        <v>115</v>
      </c>
      <c r="E45" s="94">
        <f t="shared" si="3"/>
        <v>0</v>
      </c>
      <c r="F45" s="95"/>
      <c r="G45" s="95"/>
      <c r="H45" s="95"/>
      <c r="I45" s="113"/>
      <c r="J45" s="96"/>
      <c r="K45" s="90">
        <f t="shared" si="5"/>
        <v>0</v>
      </c>
      <c r="L45" s="90">
        <f t="shared" si="4"/>
        <v>0</v>
      </c>
      <c r="M45" s="97"/>
      <c r="N45" s="53"/>
      <c r="O45" s="71"/>
    </row>
    <row r="46" spans="1:15" ht="17.25" customHeight="1" x14ac:dyDescent="0.25">
      <c r="A46" s="93" t="s">
        <v>116</v>
      </c>
      <c r="B46" s="86" t="s">
        <v>117</v>
      </c>
      <c r="C46" s="87" t="s">
        <v>92</v>
      </c>
      <c r="D46" s="87" t="s">
        <v>118</v>
      </c>
      <c r="E46" s="94">
        <f t="shared" si="3"/>
        <v>0</v>
      </c>
      <c r="F46" s="95"/>
      <c r="G46" s="95"/>
      <c r="H46" s="95"/>
      <c r="I46" s="113"/>
      <c r="J46" s="96"/>
      <c r="K46" s="90">
        <f t="shared" si="5"/>
        <v>0</v>
      </c>
      <c r="L46" s="90">
        <f t="shared" si="4"/>
        <v>0</v>
      </c>
      <c r="M46" s="97"/>
      <c r="N46" s="53"/>
      <c r="O46" s="71"/>
    </row>
    <row r="47" spans="1:15" ht="26.25" customHeight="1" x14ac:dyDescent="0.25">
      <c r="A47" s="85" t="s">
        <v>119</v>
      </c>
      <c r="B47" s="86" t="s">
        <v>120</v>
      </c>
      <c r="C47" s="87" t="s">
        <v>92</v>
      </c>
      <c r="D47" s="87" t="s">
        <v>121</v>
      </c>
      <c r="E47" s="94">
        <f t="shared" si="3"/>
        <v>200000</v>
      </c>
      <c r="F47" s="95"/>
      <c r="G47" s="95"/>
      <c r="H47" s="95"/>
      <c r="I47" s="113"/>
      <c r="J47" s="96">
        <v>200000</v>
      </c>
      <c r="K47" s="90">
        <f t="shared" si="5"/>
        <v>200000</v>
      </c>
      <c r="L47" s="90">
        <f t="shared" si="4"/>
        <v>200000</v>
      </c>
      <c r="M47" s="97"/>
      <c r="N47" s="53"/>
      <c r="O47" s="71"/>
    </row>
    <row r="48" spans="1:15" ht="15" customHeight="1" x14ac:dyDescent="0.25">
      <c r="A48" s="99" t="s">
        <v>122</v>
      </c>
      <c r="B48" s="100" t="s">
        <v>123</v>
      </c>
      <c r="C48" s="101" t="s">
        <v>124</v>
      </c>
      <c r="D48" s="101"/>
      <c r="E48" s="102">
        <f t="shared" si="3"/>
        <v>86500</v>
      </c>
      <c r="F48" s="95"/>
      <c r="G48" s="95"/>
      <c r="H48" s="95"/>
      <c r="I48" s="95"/>
      <c r="J48" s="102">
        <f>SUM(J50:J54)</f>
        <v>86500</v>
      </c>
      <c r="K48" s="105">
        <f t="shared" si="5"/>
        <v>86500</v>
      </c>
      <c r="L48" s="105">
        <f t="shared" si="4"/>
        <v>86500</v>
      </c>
      <c r="M48" s="106">
        <f>SUM(M50:M54)</f>
        <v>0</v>
      </c>
      <c r="N48" s="53"/>
      <c r="O48" s="71"/>
    </row>
    <row r="49" spans="1:15" ht="13.5" customHeight="1" x14ac:dyDescent="0.25">
      <c r="A49" s="85" t="s">
        <v>71</v>
      </c>
      <c r="B49" s="86"/>
      <c r="C49" s="87"/>
      <c r="D49" s="87"/>
      <c r="E49" s="88"/>
      <c r="F49" s="89"/>
      <c r="G49" s="89"/>
      <c r="H49" s="89"/>
      <c r="I49" s="89"/>
      <c r="J49" s="89"/>
      <c r="K49" s="90"/>
      <c r="L49" s="91"/>
      <c r="M49" s="92"/>
      <c r="N49" s="53"/>
      <c r="O49" s="71"/>
    </row>
    <row r="50" spans="1:15" ht="15" customHeight="1" x14ac:dyDescent="0.25">
      <c r="A50" s="85" t="s">
        <v>125</v>
      </c>
      <c r="B50" s="86" t="s">
        <v>126</v>
      </c>
      <c r="C50" s="87" t="s">
        <v>124</v>
      </c>
      <c r="D50" s="87" t="s">
        <v>127</v>
      </c>
      <c r="E50" s="94">
        <f t="shared" ref="E50:E55" si="6">SUM(F50:J50)</f>
        <v>35376</v>
      </c>
      <c r="F50" s="95"/>
      <c r="G50" s="95"/>
      <c r="H50" s="95"/>
      <c r="I50" s="95"/>
      <c r="J50" s="96">
        <v>35376</v>
      </c>
      <c r="K50" s="90">
        <f>ROUND(E50-G50-H50,2)</f>
        <v>35376</v>
      </c>
      <c r="L50" s="91">
        <f t="shared" ref="L50:L55" si="7">ROUND(E50-G50-H50,2)</f>
        <v>35376</v>
      </c>
      <c r="M50" s="97"/>
      <c r="N50" s="53"/>
      <c r="O50" s="71"/>
    </row>
    <row r="51" spans="1:15" ht="15" customHeight="1" x14ac:dyDescent="0.25">
      <c r="A51" s="93" t="s">
        <v>128</v>
      </c>
      <c r="B51" s="86" t="s">
        <v>129</v>
      </c>
      <c r="C51" s="87" t="s">
        <v>124</v>
      </c>
      <c r="D51" s="87" t="s">
        <v>130</v>
      </c>
      <c r="E51" s="94">
        <f t="shared" si="6"/>
        <v>0</v>
      </c>
      <c r="F51" s="95"/>
      <c r="G51" s="95"/>
      <c r="H51" s="95"/>
      <c r="I51" s="95"/>
      <c r="J51" s="96"/>
      <c r="K51" s="90">
        <f>ROUND(E51-G51-H51,2)</f>
        <v>0</v>
      </c>
      <c r="L51" s="91">
        <f t="shared" si="7"/>
        <v>0</v>
      </c>
      <c r="M51" s="97"/>
      <c r="N51" s="53"/>
      <c r="O51" s="71"/>
    </row>
    <row r="52" spans="1:15" ht="15" customHeight="1" x14ac:dyDescent="0.25">
      <c r="A52" s="93" t="s">
        <v>131</v>
      </c>
      <c r="B52" s="86" t="s">
        <v>132</v>
      </c>
      <c r="C52" s="87" t="s">
        <v>124</v>
      </c>
      <c r="D52" s="87" t="s">
        <v>133</v>
      </c>
      <c r="E52" s="94">
        <f t="shared" si="6"/>
        <v>51124</v>
      </c>
      <c r="F52" s="95"/>
      <c r="G52" s="95"/>
      <c r="H52" s="95"/>
      <c r="I52" s="95"/>
      <c r="J52" s="96">
        <v>51124</v>
      </c>
      <c r="K52" s="90">
        <f>ROUND(E52-G52-H52,2)</f>
        <v>51124</v>
      </c>
      <c r="L52" s="91">
        <f t="shared" si="7"/>
        <v>51124</v>
      </c>
      <c r="M52" s="97"/>
      <c r="N52" s="53"/>
      <c r="O52" s="71"/>
    </row>
    <row r="53" spans="1:15" ht="15" customHeight="1" x14ac:dyDescent="0.25">
      <c r="A53" s="93" t="s">
        <v>134</v>
      </c>
      <c r="B53" s="86" t="s">
        <v>135</v>
      </c>
      <c r="C53" s="87" t="s">
        <v>124</v>
      </c>
      <c r="D53" s="87" t="s">
        <v>136</v>
      </c>
      <c r="E53" s="94">
        <f t="shared" si="6"/>
        <v>0</v>
      </c>
      <c r="F53" s="95"/>
      <c r="G53" s="95"/>
      <c r="H53" s="95"/>
      <c r="I53" s="95"/>
      <c r="J53" s="96"/>
      <c r="K53" s="90">
        <f>ROUND(E53-G53-H53,2)</f>
        <v>0</v>
      </c>
      <c r="L53" s="91">
        <f t="shared" si="7"/>
        <v>0</v>
      </c>
      <c r="M53" s="97"/>
      <c r="N53" s="53"/>
      <c r="O53" s="71"/>
    </row>
    <row r="54" spans="1:15" ht="15" customHeight="1" x14ac:dyDescent="0.25">
      <c r="A54" s="93" t="s">
        <v>137</v>
      </c>
      <c r="B54" s="86" t="s">
        <v>138</v>
      </c>
      <c r="C54" s="87" t="s">
        <v>124</v>
      </c>
      <c r="D54" s="87" t="s">
        <v>139</v>
      </c>
      <c r="E54" s="94">
        <f t="shared" si="6"/>
        <v>0</v>
      </c>
      <c r="F54" s="95"/>
      <c r="G54" s="95"/>
      <c r="H54" s="95"/>
      <c r="I54" s="95"/>
      <c r="J54" s="96"/>
      <c r="K54" s="90">
        <f>ROUND(E54-G54-H54,2)</f>
        <v>0</v>
      </c>
      <c r="L54" s="91">
        <f t="shared" si="7"/>
        <v>0</v>
      </c>
      <c r="M54" s="97"/>
      <c r="N54" s="53"/>
      <c r="O54" s="71"/>
    </row>
    <row r="55" spans="1:15" ht="15" customHeight="1" x14ac:dyDescent="0.25">
      <c r="A55" s="99" t="s">
        <v>140</v>
      </c>
      <c r="B55" s="100" t="s">
        <v>141</v>
      </c>
      <c r="C55" s="101" t="s">
        <v>142</v>
      </c>
      <c r="D55" s="101"/>
      <c r="E55" s="102">
        <f t="shared" si="6"/>
        <v>84330412.75</v>
      </c>
      <c r="F55" s="114"/>
      <c r="G55" s="102">
        <f>SUM(G62:G64)</f>
        <v>82641589.709999993</v>
      </c>
      <c r="H55" s="102">
        <f>SUM(H62:H64)</f>
        <v>0</v>
      </c>
      <c r="I55" s="115">
        <f>I58+I59</f>
        <v>0</v>
      </c>
      <c r="J55" s="102">
        <f>SUM(J57:J64)</f>
        <v>1688823.04</v>
      </c>
      <c r="K55" s="105">
        <f>ROUND(E55-G55-H55,2)+O55</f>
        <v>1688823.04</v>
      </c>
      <c r="L55" s="105">
        <f t="shared" si="7"/>
        <v>1688823.04</v>
      </c>
      <c r="M55" s="106">
        <f>SUM(M57:M64)</f>
        <v>0</v>
      </c>
      <c r="N55" s="53"/>
      <c r="O55" s="71"/>
    </row>
    <row r="56" spans="1:15" ht="15" customHeight="1" x14ac:dyDescent="0.25">
      <c r="A56" s="85" t="s">
        <v>71</v>
      </c>
      <c r="B56" s="86"/>
      <c r="C56" s="87"/>
      <c r="D56" s="87"/>
      <c r="E56" s="88"/>
      <c r="F56" s="89"/>
      <c r="G56" s="89"/>
      <c r="H56" s="89"/>
      <c r="I56" s="89"/>
      <c r="J56" s="89"/>
      <c r="K56" s="90"/>
      <c r="L56" s="91"/>
      <c r="M56" s="92"/>
      <c r="N56" s="53"/>
      <c r="O56" s="71"/>
    </row>
    <row r="57" spans="1:15" ht="15" customHeight="1" x14ac:dyDescent="0.25">
      <c r="A57" s="93" t="s">
        <v>143</v>
      </c>
      <c r="B57" s="86" t="s">
        <v>144</v>
      </c>
      <c r="C57" s="87" t="s">
        <v>142</v>
      </c>
      <c r="D57" s="87" t="s">
        <v>145</v>
      </c>
      <c r="E57" s="94">
        <f t="shared" ref="E57:E65" si="8">SUM(F57:J57)</f>
        <v>320800</v>
      </c>
      <c r="F57" s="95"/>
      <c r="G57" s="95"/>
      <c r="H57" s="95"/>
      <c r="I57" s="95"/>
      <c r="J57" s="96">
        <v>320800</v>
      </c>
      <c r="K57" s="90">
        <f>ROUND(E57-G57-H57,2)</f>
        <v>320800</v>
      </c>
      <c r="L57" s="91">
        <f t="shared" ref="L57:L65" si="9">ROUND(E57-G57-H57,2)</f>
        <v>320800</v>
      </c>
      <c r="M57" s="97"/>
      <c r="N57" s="53"/>
      <c r="O57" s="71"/>
    </row>
    <row r="58" spans="1:15" ht="15" customHeight="1" x14ac:dyDescent="0.25">
      <c r="A58" s="85" t="s">
        <v>146</v>
      </c>
      <c r="B58" s="86" t="s">
        <v>147</v>
      </c>
      <c r="C58" s="87" t="s">
        <v>142</v>
      </c>
      <c r="D58" s="87" t="s">
        <v>145</v>
      </c>
      <c r="E58" s="94">
        <f t="shared" si="8"/>
        <v>0</v>
      </c>
      <c r="F58" s="95"/>
      <c r="G58" s="95"/>
      <c r="H58" s="95"/>
      <c r="I58" s="110">
        <v>0</v>
      </c>
      <c r="J58" s="95"/>
      <c r="K58" s="90">
        <f>ROUND(E58-G58-H58,2)</f>
        <v>0</v>
      </c>
      <c r="L58" s="91">
        <f t="shared" si="9"/>
        <v>0</v>
      </c>
      <c r="M58" s="97"/>
      <c r="N58" s="53"/>
      <c r="O58" s="71"/>
    </row>
    <row r="59" spans="1:15" ht="15" customHeight="1" x14ac:dyDescent="0.25">
      <c r="A59" s="85" t="s">
        <v>146</v>
      </c>
      <c r="B59" s="86" t="s">
        <v>148</v>
      </c>
      <c r="C59" s="87" t="s">
        <v>142</v>
      </c>
      <c r="D59" s="87" t="s">
        <v>149</v>
      </c>
      <c r="E59" s="94">
        <f t="shared" si="8"/>
        <v>0</v>
      </c>
      <c r="F59" s="95"/>
      <c r="G59" s="95"/>
      <c r="H59" s="95"/>
      <c r="I59" s="110">
        <v>0</v>
      </c>
      <c r="J59" s="95"/>
      <c r="K59" s="90">
        <f>ROUND(E59-G59-H59,2)</f>
        <v>0</v>
      </c>
      <c r="L59" s="91">
        <f t="shared" si="9"/>
        <v>0</v>
      </c>
      <c r="M59" s="97"/>
      <c r="N59" s="53"/>
      <c r="O59" s="71"/>
    </row>
    <row r="60" spans="1:15" ht="16.5" customHeight="1" x14ac:dyDescent="0.25">
      <c r="A60" s="93" t="s">
        <v>150</v>
      </c>
      <c r="B60" s="86" t="s">
        <v>151</v>
      </c>
      <c r="C60" s="87" t="s">
        <v>142</v>
      </c>
      <c r="D60" s="87" t="s">
        <v>152</v>
      </c>
      <c r="E60" s="94">
        <f t="shared" si="8"/>
        <v>0</v>
      </c>
      <c r="F60" s="95"/>
      <c r="G60" s="95"/>
      <c r="H60" s="95"/>
      <c r="I60" s="95"/>
      <c r="J60" s="96"/>
      <c r="K60" s="90">
        <f>ROUND(E60-G60-H60,2)</f>
        <v>0</v>
      </c>
      <c r="L60" s="91">
        <f t="shared" si="9"/>
        <v>0</v>
      </c>
      <c r="M60" s="97"/>
      <c r="N60" s="53"/>
      <c r="O60" s="71"/>
    </row>
    <row r="61" spans="1:15" ht="16.5" customHeight="1" x14ac:dyDescent="0.25">
      <c r="A61" s="93" t="s">
        <v>153</v>
      </c>
      <c r="B61" s="86" t="s">
        <v>154</v>
      </c>
      <c r="C61" s="87" t="s">
        <v>142</v>
      </c>
      <c r="D61" s="87" t="s">
        <v>155</v>
      </c>
      <c r="E61" s="94">
        <f t="shared" si="8"/>
        <v>1368023.04</v>
      </c>
      <c r="F61" s="95"/>
      <c r="G61" s="95"/>
      <c r="H61" s="95"/>
      <c r="I61" s="95"/>
      <c r="J61" s="96">
        <v>1368023.04</v>
      </c>
      <c r="K61" s="90">
        <f>ROUND(E61-G61-H61,2)</f>
        <v>1368023.04</v>
      </c>
      <c r="L61" s="91">
        <f t="shared" si="9"/>
        <v>1368023.04</v>
      </c>
      <c r="M61" s="97"/>
      <c r="N61" s="53"/>
      <c r="O61" s="71"/>
    </row>
    <row r="62" spans="1:15" ht="15" customHeight="1" x14ac:dyDescent="0.25">
      <c r="A62" s="93" t="s">
        <v>156</v>
      </c>
      <c r="B62" s="86" t="s">
        <v>157</v>
      </c>
      <c r="C62" s="87" t="s">
        <v>142</v>
      </c>
      <c r="D62" s="87" t="s">
        <v>145</v>
      </c>
      <c r="E62" s="94">
        <f t="shared" si="8"/>
        <v>82641589.709999993</v>
      </c>
      <c r="F62" s="95"/>
      <c r="G62" s="107">
        <v>82641589.709999993</v>
      </c>
      <c r="H62" s="107">
        <v>0</v>
      </c>
      <c r="I62" s="95"/>
      <c r="J62" s="96"/>
      <c r="K62" s="90">
        <f>ROUND(E62-G62-H62,2)+O62</f>
        <v>0</v>
      </c>
      <c r="L62" s="91">
        <f t="shared" si="9"/>
        <v>0</v>
      </c>
      <c r="M62" s="97"/>
      <c r="N62" s="53"/>
      <c r="O62" s="61"/>
    </row>
    <row r="63" spans="1:15" ht="24" customHeight="1" x14ac:dyDescent="0.25">
      <c r="A63" s="85" t="s">
        <v>158</v>
      </c>
      <c r="B63" s="86" t="s">
        <v>159</v>
      </c>
      <c r="C63" s="87" t="s">
        <v>142</v>
      </c>
      <c r="D63" s="87" t="s">
        <v>149</v>
      </c>
      <c r="E63" s="94">
        <f t="shared" si="8"/>
        <v>0</v>
      </c>
      <c r="F63" s="95"/>
      <c r="G63" s="107">
        <v>0</v>
      </c>
      <c r="H63" s="107">
        <v>0</v>
      </c>
      <c r="I63" s="95"/>
      <c r="J63" s="95"/>
      <c r="K63" s="90">
        <f>ROUND(E63-G63-H63,2)</f>
        <v>0</v>
      </c>
      <c r="L63" s="91">
        <f t="shared" si="9"/>
        <v>0</v>
      </c>
      <c r="M63" s="97"/>
      <c r="N63" s="53"/>
      <c r="O63" s="61"/>
    </row>
    <row r="64" spans="1:15" ht="15" customHeight="1" x14ac:dyDescent="0.25">
      <c r="A64" s="85" t="s">
        <v>160</v>
      </c>
      <c r="B64" s="86" t="s">
        <v>161</v>
      </c>
      <c r="C64" s="87" t="s">
        <v>142</v>
      </c>
      <c r="D64" s="87" t="s">
        <v>162</v>
      </c>
      <c r="E64" s="94">
        <f t="shared" si="8"/>
        <v>0</v>
      </c>
      <c r="F64" s="95"/>
      <c r="G64" s="107"/>
      <c r="H64" s="107"/>
      <c r="I64" s="95"/>
      <c r="J64" s="96"/>
      <c r="K64" s="90">
        <f>ROUND(E64-G64-H64,2)</f>
        <v>0</v>
      </c>
      <c r="L64" s="91">
        <f t="shared" si="9"/>
        <v>0</v>
      </c>
      <c r="M64" s="97"/>
      <c r="N64" s="53"/>
      <c r="O64" s="61"/>
    </row>
    <row r="65" spans="1:15" ht="15" customHeight="1" x14ac:dyDescent="0.25">
      <c r="A65" s="99" t="s">
        <v>163</v>
      </c>
      <c r="B65" s="100" t="s">
        <v>164</v>
      </c>
      <c r="C65" s="101" t="s">
        <v>165</v>
      </c>
      <c r="D65" s="101"/>
      <c r="E65" s="102">
        <f t="shared" si="8"/>
        <v>0</v>
      </c>
      <c r="F65" s="116">
        <f>SUM(F67:F68)</f>
        <v>0</v>
      </c>
      <c r="G65" s="116">
        <f>SUM(G67:G68)</f>
        <v>0</v>
      </c>
      <c r="H65" s="117">
        <f>SUM(H67:H68)</f>
        <v>0</v>
      </c>
      <c r="I65" s="117">
        <f>SUM(I67:I68)</f>
        <v>0</v>
      </c>
      <c r="J65" s="117">
        <f>SUM(J67:J68)</f>
        <v>0</v>
      </c>
      <c r="K65" s="105">
        <f>ROUND(E65-G65-H65,2)</f>
        <v>0</v>
      </c>
      <c r="L65" s="105">
        <f t="shared" si="9"/>
        <v>0</v>
      </c>
      <c r="M65" s="106">
        <f>SUM(M67:M68)</f>
        <v>0</v>
      </c>
      <c r="N65" s="53"/>
      <c r="O65" s="71"/>
    </row>
    <row r="66" spans="1:15" ht="15" customHeight="1" x14ac:dyDescent="0.25">
      <c r="A66" s="85" t="s">
        <v>71</v>
      </c>
      <c r="B66" s="86"/>
      <c r="C66" s="87"/>
      <c r="D66" s="87"/>
      <c r="E66" s="88"/>
      <c r="F66" s="89"/>
      <c r="G66" s="89"/>
      <c r="H66" s="89"/>
      <c r="I66" s="89"/>
      <c r="J66" s="89"/>
      <c r="K66" s="90"/>
      <c r="L66" s="91"/>
      <c r="M66" s="92"/>
      <c r="N66" s="53"/>
      <c r="O66" s="71"/>
    </row>
    <row r="67" spans="1:15" ht="15" customHeight="1" x14ac:dyDescent="0.25">
      <c r="A67" s="93" t="s">
        <v>166</v>
      </c>
      <c r="B67" s="86" t="s">
        <v>167</v>
      </c>
      <c r="C67" s="87" t="s">
        <v>165</v>
      </c>
      <c r="D67" s="87" t="s">
        <v>149</v>
      </c>
      <c r="E67" s="94">
        <f>SUM(F67:J67)</f>
        <v>0</v>
      </c>
      <c r="F67" s="95"/>
      <c r="G67" s="95"/>
      <c r="H67" s="103"/>
      <c r="I67" s="95"/>
      <c r="J67" s="113"/>
      <c r="K67" s="90">
        <f>ROUND(E67-G67-H67,2)</f>
        <v>0</v>
      </c>
      <c r="L67" s="91">
        <f>ROUND(E67-G67-H67,2)</f>
        <v>0</v>
      </c>
      <c r="M67" s="97"/>
      <c r="N67" s="53"/>
      <c r="O67" s="71"/>
    </row>
    <row r="68" spans="1:15" ht="15" customHeight="1" x14ac:dyDescent="0.25">
      <c r="A68" s="93" t="s">
        <v>160</v>
      </c>
      <c r="B68" s="86" t="s">
        <v>168</v>
      </c>
      <c r="C68" s="87" t="s">
        <v>165</v>
      </c>
      <c r="D68" s="87" t="s">
        <v>162</v>
      </c>
      <c r="E68" s="94">
        <f>SUM(F68:J68)</f>
        <v>0</v>
      </c>
      <c r="F68" s="95"/>
      <c r="G68" s="95"/>
      <c r="H68" s="103"/>
      <c r="I68" s="95"/>
      <c r="J68" s="96"/>
      <c r="K68" s="90">
        <f>ROUND(E68-G68-H68,2)</f>
        <v>0</v>
      </c>
      <c r="L68" s="91">
        <f>ROUND(E68-G68-H68,2)</f>
        <v>0</v>
      </c>
      <c r="M68" s="97"/>
      <c r="N68" s="53"/>
      <c r="O68" s="71"/>
    </row>
    <row r="69" spans="1:15" ht="15" customHeight="1" x14ac:dyDescent="0.25">
      <c r="A69" s="99" t="s">
        <v>169</v>
      </c>
      <c r="B69" s="100" t="s">
        <v>170</v>
      </c>
      <c r="C69" s="101" t="s">
        <v>171</v>
      </c>
      <c r="D69" s="101"/>
      <c r="E69" s="102">
        <f>SUM(F69:J69)</f>
        <v>0</v>
      </c>
      <c r="F69" s="117">
        <f>F71</f>
        <v>0</v>
      </c>
      <c r="G69" s="117">
        <f>G71</f>
        <v>0</v>
      </c>
      <c r="H69" s="117">
        <f>H71</f>
        <v>0</v>
      </c>
      <c r="I69" s="117">
        <f>I71</f>
        <v>0</v>
      </c>
      <c r="J69" s="117">
        <f>J71</f>
        <v>0</v>
      </c>
      <c r="K69" s="105">
        <f>ROUND(E69-G69-H69,2)</f>
        <v>0</v>
      </c>
      <c r="L69" s="105">
        <f>ROUND(E69-G69-H69,2)</f>
        <v>0</v>
      </c>
      <c r="M69" s="106">
        <f>M71</f>
        <v>0</v>
      </c>
      <c r="N69" s="53"/>
      <c r="O69" s="71"/>
    </row>
    <row r="70" spans="1:15" ht="15" customHeight="1" x14ac:dyDescent="0.25">
      <c r="A70" s="85" t="s">
        <v>71</v>
      </c>
      <c r="B70" s="86"/>
      <c r="C70" s="87"/>
      <c r="D70" s="87"/>
      <c r="E70" s="94"/>
      <c r="F70" s="118"/>
      <c r="G70" s="118"/>
      <c r="H70" s="118"/>
      <c r="I70" s="118"/>
      <c r="J70" s="94"/>
      <c r="K70" s="90"/>
      <c r="L70" s="91"/>
      <c r="M70" s="119"/>
      <c r="N70" s="53"/>
      <c r="O70" s="71"/>
    </row>
    <row r="71" spans="1:15" ht="15" customHeight="1" x14ac:dyDescent="0.25">
      <c r="A71" s="93" t="s">
        <v>172</v>
      </c>
      <c r="B71" s="86" t="s">
        <v>173</v>
      </c>
      <c r="C71" s="87" t="s">
        <v>171</v>
      </c>
      <c r="D71" s="87"/>
      <c r="E71" s="94">
        <f>SUM(F71:J71)</f>
        <v>0</v>
      </c>
      <c r="F71" s="120"/>
      <c r="G71" s="120"/>
      <c r="H71" s="120"/>
      <c r="I71" s="120"/>
      <c r="J71" s="113"/>
      <c r="K71" s="90">
        <f>ROUND(E71-G71-H71,2)</f>
        <v>0</v>
      </c>
      <c r="L71" s="91">
        <f>ROUND(E71-G71-H71,2)</f>
        <v>0</v>
      </c>
      <c r="M71" s="121"/>
      <c r="N71" s="53"/>
      <c r="O71" s="71"/>
    </row>
    <row r="72" spans="1:15" ht="15" customHeight="1" x14ac:dyDescent="0.25">
      <c r="A72" s="99" t="s">
        <v>174</v>
      </c>
      <c r="B72" s="100" t="s">
        <v>175</v>
      </c>
      <c r="C72" s="101"/>
      <c r="D72" s="101"/>
      <c r="E72" s="102">
        <f>SUM(F72:J72)</f>
        <v>0</v>
      </c>
      <c r="F72" s="122"/>
      <c r="G72" s="122"/>
      <c r="H72" s="122"/>
      <c r="I72" s="123">
        <f>I75</f>
        <v>0</v>
      </c>
      <c r="J72" s="102">
        <f>SUM(J74:J76)</f>
        <v>0</v>
      </c>
      <c r="K72" s="105">
        <f>ROUND(E72-G72-H72,2)</f>
        <v>0</v>
      </c>
      <c r="L72" s="105">
        <f>ROUND(E72-G72-H72,2)</f>
        <v>0</v>
      </c>
      <c r="M72" s="106">
        <f>SUM(M74:M76)</f>
        <v>0</v>
      </c>
      <c r="N72" s="53"/>
      <c r="O72" s="71"/>
    </row>
    <row r="73" spans="1:15" ht="15" customHeight="1" x14ac:dyDescent="0.25">
      <c r="A73" s="85" t="s">
        <v>71</v>
      </c>
      <c r="B73" s="86"/>
      <c r="C73" s="87"/>
      <c r="D73" s="87"/>
      <c r="E73" s="88"/>
      <c r="F73" s="89"/>
      <c r="G73" s="89"/>
      <c r="H73" s="89"/>
      <c r="I73" s="89"/>
      <c r="J73" s="89"/>
      <c r="K73" s="90"/>
      <c r="L73" s="91"/>
      <c r="M73" s="92"/>
      <c r="N73" s="53"/>
      <c r="O73" s="71"/>
    </row>
    <row r="74" spans="1:15" ht="15" customHeight="1" x14ac:dyDescent="0.25">
      <c r="A74" s="85" t="s">
        <v>176</v>
      </c>
      <c r="B74" s="86" t="s">
        <v>177</v>
      </c>
      <c r="C74" s="87" t="s">
        <v>178</v>
      </c>
      <c r="D74" s="87"/>
      <c r="E74" s="94">
        <f>SUM(F74:J74)</f>
        <v>0</v>
      </c>
      <c r="F74" s="95"/>
      <c r="G74" s="95"/>
      <c r="H74" s="95"/>
      <c r="I74" s="95"/>
      <c r="J74" s="96"/>
      <c r="K74" s="90">
        <f>ROUND(E74-G74-H74,2)</f>
        <v>0</v>
      </c>
      <c r="L74" s="91">
        <f>ROUND(E74-G74-H74,2)</f>
        <v>0</v>
      </c>
      <c r="M74" s="97"/>
      <c r="N74" s="53"/>
      <c r="O74" s="71"/>
    </row>
    <row r="75" spans="1:15" ht="15" customHeight="1" x14ac:dyDescent="0.25">
      <c r="A75" s="85" t="s">
        <v>179</v>
      </c>
      <c r="B75" s="86" t="s">
        <v>180</v>
      </c>
      <c r="C75" s="87" t="s">
        <v>181</v>
      </c>
      <c r="D75" s="87"/>
      <c r="E75" s="94">
        <f>SUM(F75:J75)</f>
        <v>0</v>
      </c>
      <c r="F75" s="95"/>
      <c r="G75" s="95"/>
      <c r="H75" s="95"/>
      <c r="I75" s="124"/>
      <c r="J75" s="96"/>
      <c r="K75" s="90">
        <f>ROUND(E75-G75-H75,2)</f>
        <v>0</v>
      </c>
      <c r="L75" s="91">
        <f>ROUND(E75-G75-H75,2)</f>
        <v>0</v>
      </c>
      <c r="M75" s="97"/>
      <c r="N75" s="53"/>
      <c r="O75" s="71"/>
    </row>
    <row r="76" spans="1:15" ht="15.75" customHeight="1" x14ac:dyDescent="0.25">
      <c r="A76" s="125" t="s">
        <v>182</v>
      </c>
      <c r="B76" s="126" t="s">
        <v>183</v>
      </c>
      <c r="C76" s="127" t="s">
        <v>181</v>
      </c>
      <c r="D76" s="127" t="s">
        <v>95</v>
      </c>
      <c r="E76" s="128">
        <f>SUM(F76:J76)</f>
        <v>0</v>
      </c>
      <c r="F76" s="129"/>
      <c r="G76" s="129"/>
      <c r="H76" s="129"/>
      <c r="I76" s="129"/>
      <c r="J76" s="130"/>
      <c r="K76" s="131">
        <f>ROUND(E76-G76-H76,2)</f>
        <v>0</v>
      </c>
      <c r="L76" s="132">
        <f>ROUND(E76-G76-H76,2)</f>
        <v>0</v>
      </c>
      <c r="M76" s="133"/>
      <c r="N76" s="53"/>
      <c r="O76" s="71"/>
    </row>
    <row r="77" spans="1:15" ht="15" customHeight="1" x14ac:dyDescent="0.25">
      <c r="A77" s="134" t="s">
        <v>184</v>
      </c>
      <c r="B77" s="135" t="s">
        <v>185</v>
      </c>
      <c r="C77" s="136" t="s">
        <v>61</v>
      </c>
      <c r="D77" s="136"/>
      <c r="E77" s="137">
        <f>SUM(F77:J77)</f>
        <v>56029.37</v>
      </c>
      <c r="F77" s="137">
        <f>SUM(F79:F83)</f>
        <v>0</v>
      </c>
      <c r="G77" s="137">
        <f>SUM(G79:G83)</f>
        <v>0</v>
      </c>
      <c r="H77" s="137">
        <f>SUM(H79:H83)</f>
        <v>0</v>
      </c>
      <c r="I77" s="137">
        <f>SUM(I79:I83)</f>
        <v>0</v>
      </c>
      <c r="J77" s="137">
        <f>SUM(J79:J83)</f>
        <v>56029.37</v>
      </c>
      <c r="K77" s="138"/>
      <c r="L77" s="138"/>
      <c r="M77" s="139"/>
      <c r="N77" s="53"/>
      <c r="O77" s="71"/>
    </row>
    <row r="78" spans="1:15" ht="15" customHeight="1" x14ac:dyDescent="0.25">
      <c r="A78" s="85" t="s">
        <v>186</v>
      </c>
      <c r="B78" s="86"/>
      <c r="C78" s="87"/>
      <c r="D78" s="87"/>
      <c r="E78" s="88"/>
      <c r="F78" s="89"/>
      <c r="G78" s="89"/>
      <c r="H78" s="89"/>
      <c r="I78" s="89"/>
      <c r="J78" s="89"/>
      <c r="K78" s="140"/>
      <c r="L78" s="140"/>
      <c r="M78" s="92"/>
      <c r="N78" s="53"/>
      <c r="O78" s="71"/>
    </row>
    <row r="79" spans="1:15" ht="24" customHeight="1" x14ac:dyDescent="0.25">
      <c r="A79" s="85" t="s">
        <v>187</v>
      </c>
      <c r="B79" s="86" t="s">
        <v>188</v>
      </c>
      <c r="C79" s="87" t="s">
        <v>189</v>
      </c>
      <c r="D79" s="87"/>
      <c r="E79" s="110">
        <f t="shared" ref="E79:E84" si="10">SUM(F79:J79)</f>
        <v>11971.7</v>
      </c>
      <c r="F79" s="110"/>
      <c r="G79" s="110"/>
      <c r="H79" s="110"/>
      <c r="I79" s="110"/>
      <c r="J79" s="110">
        <v>11971.7</v>
      </c>
      <c r="K79" s="122"/>
      <c r="L79" s="122"/>
      <c r="M79" s="141"/>
      <c r="N79" s="53"/>
      <c r="O79" s="71"/>
    </row>
    <row r="80" spans="1:15" ht="24" customHeight="1" x14ac:dyDescent="0.25">
      <c r="A80" s="85" t="s">
        <v>190</v>
      </c>
      <c r="B80" s="86" t="s">
        <v>191</v>
      </c>
      <c r="C80" s="87" t="s">
        <v>189</v>
      </c>
      <c r="D80" s="87"/>
      <c r="E80" s="110">
        <f t="shared" si="10"/>
        <v>997.67</v>
      </c>
      <c r="F80" s="110"/>
      <c r="G80" s="110"/>
      <c r="H80" s="110"/>
      <c r="I80" s="110"/>
      <c r="J80" s="110">
        <v>997.67</v>
      </c>
      <c r="K80" s="122"/>
      <c r="L80" s="122"/>
      <c r="M80" s="141"/>
      <c r="N80" s="53"/>
      <c r="O80" s="71"/>
    </row>
    <row r="81" spans="1:17" ht="15" customHeight="1" x14ac:dyDescent="0.25">
      <c r="A81" s="85" t="s">
        <v>192</v>
      </c>
      <c r="B81" s="86" t="s">
        <v>193</v>
      </c>
      <c r="C81" s="87" t="s">
        <v>189</v>
      </c>
      <c r="D81" s="87" t="s">
        <v>194</v>
      </c>
      <c r="E81" s="110">
        <f t="shared" si="10"/>
        <v>43060</v>
      </c>
      <c r="F81" s="110"/>
      <c r="G81" s="110"/>
      <c r="H81" s="110"/>
      <c r="I81" s="110"/>
      <c r="J81" s="110">
        <v>43060</v>
      </c>
      <c r="K81" s="122"/>
      <c r="L81" s="122"/>
      <c r="M81" s="141"/>
      <c r="N81" s="53"/>
      <c r="O81" s="71"/>
    </row>
    <row r="82" spans="1:17" ht="15" customHeight="1" x14ac:dyDescent="0.25">
      <c r="A82" s="85" t="s">
        <v>195</v>
      </c>
      <c r="B82" s="86" t="s">
        <v>196</v>
      </c>
      <c r="C82" s="87" t="s">
        <v>197</v>
      </c>
      <c r="D82" s="87"/>
      <c r="E82" s="110">
        <f t="shared" si="10"/>
        <v>0</v>
      </c>
      <c r="F82" s="110"/>
      <c r="G82" s="110"/>
      <c r="H82" s="110"/>
      <c r="I82" s="110"/>
      <c r="J82" s="110"/>
      <c r="K82" s="122"/>
      <c r="L82" s="122"/>
      <c r="M82" s="141"/>
      <c r="N82" s="53"/>
      <c r="O82" s="71"/>
    </row>
    <row r="83" spans="1:17" ht="15.75" customHeight="1" x14ac:dyDescent="0.25">
      <c r="A83" s="125" t="s">
        <v>198</v>
      </c>
      <c r="B83" s="126" t="s">
        <v>199</v>
      </c>
      <c r="C83" s="127" t="s">
        <v>200</v>
      </c>
      <c r="D83" s="127"/>
      <c r="E83" s="142">
        <f t="shared" si="10"/>
        <v>0</v>
      </c>
      <c r="F83" s="142"/>
      <c r="G83" s="142"/>
      <c r="H83" s="142"/>
      <c r="I83" s="142"/>
      <c r="J83" s="142"/>
      <c r="K83" s="143"/>
      <c r="L83" s="143"/>
      <c r="M83" s="144"/>
      <c r="N83" s="53"/>
      <c r="O83" s="71"/>
    </row>
    <row r="84" spans="1:17" ht="15.75" customHeight="1" x14ac:dyDescent="0.25">
      <c r="A84" s="145" t="s">
        <v>201</v>
      </c>
      <c r="B84" s="146" t="s">
        <v>202</v>
      </c>
      <c r="C84" s="147" t="s">
        <v>61</v>
      </c>
      <c r="D84" s="147" t="s">
        <v>61</v>
      </c>
      <c r="E84" s="148">
        <f t="shared" si="10"/>
        <v>783426434.32999992</v>
      </c>
      <c r="F84" s="148">
        <f t="shared" ref="F84:L84" si="11">SUM(F77+F25)</f>
        <v>409715772</v>
      </c>
      <c r="G84" s="148">
        <f t="shared" si="11"/>
        <v>82641589.709999993</v>
      </c>
      <c r="H84" s="148">
        <f t="shared" si="11"/>
        <v>0</v>
      </c>
      <c r="I84" s="148">
        <f t="shared" si="11"/>
        <v>0</v>
      </c>
      <c r="J84" s="148">
        <f t="shared" si="11"/>
        <v>291069072.62</v>
      </c>
      <c r="K84" s="148">
        <f t="shared" si="11"/>
        <v>700728815.25</v>
      </c>
      <c r="L84" s="148">
        <f t="shared" si="11"/>
        <v>700728815.25</v>
      </c>
      <c r="M84" s="149">
        <f>SUM(M25)</f>
        <v>0</v>
      </c>
      <c r="N84" s="53"/>
      <c r="O84" s="71"/>
    </row>
    <row r="85" spans="1:17" ht="15.75" customHeight="1" x14ac:dyDescent="0.25">
      <c r="A85" s="150"/>
      <c r="B85" s="65"/>
      <c r="C85" s="66"/>
      <c r="D85" s="66"/>
      <c r="E85" s="67"/>
      <c r="F85" s="68"/>
      <c r="G85" s="68"/>
      <c r="H85" s="68"/>
      <c r="I85" s="68"/>
      <c r="J85" s="68"/>
      <c r="K85" s="151"/>
      <c r="L85" s="151"/>
      <c r="M85" s="70"/>
      <c r="N85" s="53"/>
      <c r="O85" s="152"/>
      <c r="P85" s="153"/>
    </row>
    <row r="86" spans="1:17" ht="15.75" customHeight="1" x14ac:dyDescent="0.25">
      <c r="A86" s="154" t="s">
        <v>203</v>
      </c>
      <c r="B86" s="155" t="s">
        <v>204</v>
      </c>
      <c r="C86" s="73" t="s">
        <v>61</v>
      </c>
      <c r="D86" s="73"/>
      <c r="E86" s="156">
        <f>SUM(F86:J86)</f>
        <v>795816520.48000002</v>
      </c>
      <c r="F86" s="156">
        <f>SUM(F88,F118+F180,F197,F209,F210)</f>
        <v>409721568.88999999</v>
      </c>
      <c r="G86" s="156">
        <f>ROUND(SUM(G88,G118+G180,G197,G209,G210)-G193,2)</f>
        <v>82641589.709999993</v>
      </c>
      <c r="H86" s="156">
        <f t="shared" ref="H86:M86" si="12">SUM(H88,H118+H180,H197,H209,H210)</f>
        <v>0</v>
      </c>
      <c r="I86" s="156">
        <f t="shared" si="12"/>
        <v>0</v>
      </c>
      <c r="J86" s="156">
        <f t="shared" si="12"/>
        <v>303453361.88</v>
      </c>
      <c r="K86" s="156">
        <f t="shared" si="12"/>
        <v>699524485.46000004</v>
      </c>
      <c r="L86" s="156">
        <f t="shared" si="12"/>
        <v>699524485.46000004</v>
      </c>
      <c r="M86" s="157">
        <f t="shared" si="12"/>
        <v>0</v>
      </c>
      <c r="N86" s="158"/>
      <c r="O86" s="159">
        <f>SUM(O88,O118+O180,O197,O209,O210)</f>
        <v>0</v>
      </c>
      <c r="P86" s="159">
        <f>SUM(P88,P118+P180,P197,P209,P210)</f>
        <v>5796.89</v>
      </c>
      <c r="Q86" s="53"/>
    </row>
    <row r="87" spans="1:17" ht="15" hidden="1" customHeight="1" x14ac:dyDescent="0.25">
      <c r="A87" s="160" t="s">
        <v>71</v>
      </c>
      <c r="B87" s="65"/>
      <c r="C87" s="161"/>
      <c r="D87" s="66"/>
      <c r="E87" s="67"/>
      <c r="F87" s="68"/>
      <c r="G87" s="68"/>
      <c r="H87" s="68"/>
      <c r="I87" s="68"/>
      <c r="J87" s="68"/>
      <c r="K87" s="151"/>
      <c r="L87" s="151"/>
      <c r="M87" s="70"/>
      <c r="N87" s="162"/>
      <c r="O87" s="163"/>
      <c r="P87" s="163"/>
      <c r="Q87" s="164"/>
    </row>
    <row r="88" spans="1:17" ht="15" customHeight="1" x14ac:dyDescent="0.25">
      <c r="A88" s="165" t="s">
        <v>205</v>
      </c>
      <c r="B88" s="166" t="s">
        <v>206</v>
      </c>
      <c r="C88" s="167" t="s">
        <v>61</v>
      </c>
      <c r="D88" s="167"/>
      <c r="E88" s="168">
        <f>SUM(F88:J88)</f>
        <v>593751428.86000001</v>
      </c>
      <c r="F88" s="168">
        <f t="shared" ref="F88:M88" si="13">SUM(F90,F94,F104,F108,F115)</f>
        <v>381707909.99000001</v>
      </c>
      <c r="G88" s="168">
        <f t="shared" si="13"/>
        <v>27222859.270000003</v>
      </c>
      <c r="H88" s="168">
        <f t="shared" si="13"/>
        <v>0</v>
      </c>
      <c r="I88" s="168">
        <f t="shared" si="13"/>
        <v>0</v>
      </c>
      <c r="J88" s="168">
        <f t="shared" si="13"/>
        <v>184820659.60000002</v>
      </c>
      <c r="K88" s="168">
        <f t="shared" si="13"/>
        <v>566491579.33000004</v>
      </c>
      <c r="L88" s="169">
        <f t="shared" si="13"/>
        <v>566491579.33000004</v>
      </c>
      <c r="M88" s="170">
        <f t="shared" si="13"/>
        <v>0</v>
      </c>
      <c r="N88" s="171"/>
      <c r="O88" s="172">
        <f>SUM(O90,O94,O104,O108,O115)</f>
        <v>0</v>
      </c>
      <c r="P88" s="172">
        <f>SUM(P90,P94,P104,P108,P115)</f>
        <v>5796.89</v>
      </c>
      <c r="Q88" s="164"/>
    </row>
    <row r="89" spans="1:17" ht="15" hidden="1" customHeight="1" x14ac:dyDescent="0.25">
      <c r="A89" s="85" t="s">
        <v>71</v>
      </c>
      <c r="B89" s="86"/>
      <c r="C89" s="87"/>
      <c r="D89" s="87"/>
      <c r="E89" s="88"/>
      <c r="F89" s="89"/>
      <c r="G89" s="89"/>
      <c r="H89" s="89"/>
      <c r="I89" s="89"/>
      <c r="J89" s="89"/>
      <c r="K89" s="94"/>
      <c r="L89" s="94"/>
      <c r="M89" s="92"/>
      <c r="N89" s="162"/>
      <c r="O89" s="173"/>
      <c r="P89" s="173"/>
      <c r="Q89" s="164"/>
    </row>
    <row r="90" spans="1:17" ht="18" customHeight="1" x14ac:dyDescent="0.25">
      <c r="A90" s="99" t="s">
        <v>207</v>
      </c>
      <c r="B90" s="100" t="s">
        <v>208</v>
      </c>
      <c r="C90" s="101" t="s">
        <v>209</v>
      </c>
      <c r="D90" s="101"/>
      <c r="E90" s="102">
        <f>SUM(F90:J90)</f>
        <v>453855281.19</v>
      </c>
      <c r="F90" s="102">
        <f t="shared" ref="F90:M90" si="14">SUM(F91:F92)</f>
        <v>293171782.99000001</v>
      </c>
      <c r="G90" s="102">
        <f t="shared" si="14"/>
        <v>20620533.530000001</v>
      </c>
      <c r="H90" s="102">
        <f t="shared" si="14"/>
        <v>0</v>
      </c>
      <c r="I90" s="102">
        <f t="shared" si="14"/>
        <v>0</v>
      </c>
      <c r="J90" s="102">
        <f t="shared" si="14"/>
        <v>140062964.67000002</v>
      </c>
      <c r="K90" s="102">
        <f t="shared" si="14"/>
        <v>433197757.40000004</v>
      </c>
      <c r="L90" s="174">
        <f t="shared" si="14"/>
        <v>433197757.40000004</v>
      </c>
      <c r="M90" s="175">
        <f t="shared" si="14"/>
        <v>0</v>
      </c>
      <c r="N90" s="171"/>
      <c r="O90" s="102">
        <f>SUM(O91:O92)</f>
        <v>0</v>
      </c>
      <c r="P90" s="102">
        <f>SUM(P91:P92)</f>
        <v>5796.89</v>
      </c>
      <c r="Q90" s="164"/>
    </row>
    <row r="91" spans="1:17" ht="15" customHeight="1" x14ac:dyDescent="0.25">
      <c r="A91" s="85" t="s">
        <v>210</v>
      </c>
      <c r="B91" s="86" t="s">
        <v>211</v>
      </c>
      <c r="C91" s="87" t="s">
        <v>209</v>
      </c>
      <c r="D91" s="87" t="s">
        <v>212</v>
      </c>
      <c r="E91" s="94">
        <f>SUM(F91:J91)</f>
        <v>452445056.75000006</v>
      </c>
      <c r="F91" s="107">
        <v>292242751.92000002</v>
      </c>
      <c r="G91" s="107">
        <v>20620533.530000001</v>
      </c>
      <c r="H91" s="107"/>
      <c r="I91" s="94">
        <v>0</v>
      </c>
      <c r="J91" s="96">
        <v>139581771.30000001</v>
      </c>
      <c r="K91" s="94">
        <f>ROUND(E91-G91-H91-P91,2)</f>
        <v>431824523.22000003</v>
      </c>
      <c r="L91" s="94">
        <f>ROUND(E91-G91-H91-P91,2)</f>
        <v>431824523.22000003</v>
      </c>
      <c r="M91" s="97"/>
      <c r="N91" s="162"/>
      <c r="O91" s="96"/>
      <c r="P91" s="96"/>
      <c r="Q91" s="164"/>
    </row>
    <row r="92" spans="1:17" ht="15" customHeight="1" x14ac:dyDescent="0.25">
      <c r="A92" s="85" t="s">
        <v>213</v>
      </c>
      <c r="B92" s="86" t="s">
        <v>214</v>
      </c>
      <c r="C92" s="87" t="s">
        <v>209</v>
      </c>
      <c r="D92" s="87" t="s">
        <v>215</v>
      </c>
      <c r="E92" s="94">
        <f>SUM(F92:J92)</f>
        <v>1410224.44</v>
      </c>
      <c r="F92" s="107">
        <v>929031.07</v>
      </c>
      <c r="G92" s="107">
        <v>0</v>
      </c>
      <c r="H92" s="107"/>
      <c r="I92" s="96"/>
      <c r="J92" s="96">
        <v>481193.37</v>
      </c>
      <c r="K92" s="96">
        <v>1373234.18</v>
      </c>
      <c r="L92" s="96">
        <v>1373234.18</v>
      </c>
      <c r="M92" s="97"/>
      <c r="N92" s="162"/>
      <c r="O92" s="96"/>
      <c r="P92" s="96">
        <v>5796.89</v>
      </c>
      <c r="Q92" s="164"/>
    </row>
    <row r="93" spans="1:17" ht="12.75" hidden="1" customHeight="1" x14ac:dyDescent="0.25">
      <c r="A93" s="85" t="s">
        <v>71</v>
      </c>
      <c r="B93" s="86"/>
      <c r="C93" s="87"/>
      <c r="D93" s="87"/>
      <c r="E93" s="88"/>
      <c r="F93" s="89"/>
      <c r="G93" s="89"/>
      <c r="H93" s="89"/>
      <c r="I93" s="89"/>
      <c r="J93" s="89"/>
      <c r="K93" s="94"/>
      <c r="L93" s="94"/>
      <c r="M93" s="92"/>
      <c r="N93" s="162"/>
      <c r="O93" s="173"/>
      <c r="P93" s="173"/>
      <c r="Q93" s="164"/>
    </row>
    <row r="94" spans="1:17" ht="15" customHeight="1" x14ac:dyDescent="0.25">
      <c r="A94" s="99" t="s">
        <v>216</v>
      </c>
      <c r="B94" s="100" t="s">
        <v>217</v>
      </c>
      <c r="C94" s="101" t="s">
        <v>218</v>
      </c>
      <c r="D94" s="101"/>
      <c r="E94" s="102">
        <f>SUM(F94:J94)</f>
        <v>1350000</v>
      </c>
      <c r="F94" s="102">
        <f t="shared" ref="F94:M94" si="15">SUM(F96:F103)</f>
        <v>0</v>
      </c>
      <c r="G94" s="102">
        <f t="shared" si="15"/>
        <v>0</v>
      </c>
      <c r="H94" s="102">
        <f t="shared" si="15"/>
        <v>0</v>
      </c>
      <c r="I94" s="102">
        <f t="shared" si="15"/>
        <v>0</v>
      </c>
      <c r="J94" s="102">
        <f t="shared" si="15"/>
        <v>1350000</v>
      </c>
      <c r="K94" s="102">
        <f t="shared" si="15"/>
        <v>1350000</v>
      </c>
      <c r="L94" s="174">
        <f t="shared" si="15"/>
        <v>1350000</v>
      </c>
      <c r="M94" s="175">
        <f t="shared" si="15"/>
        <v>0</v>
      </c>
      <c r="N94" s="171"/>
      <c r="O94" s="102">
        <f>SUM(O96:O103)</f>
        <v>0</v>
      </c>
      <c r="P94" s="102">
        <f>SUM(P96:P103)</f>
        <v>0</v>
      </c>
      <c r="Q94" s="164"/>
    </row>
    <row r="95" spans="1:17" ht="12" hidden="1" customHeight="1" x14ac:dyDescent="0.25">
      <c r="A95" s="93" t="s">
        <v>219</v>
      </c>
      <c r="B95" s="86"/>
      <c r="C95" s="87"/>
      <c r="D95" s="87"/>
      <c r="E95" s="176"/>
      <c r="F95" s="89"/>
      <c r="G95" s="89"/>
      <c r="H95" s="89"/>
      <c r="I95" s="89"/>
      <c r="J95" s="89"/>
      <c r="K95" s="94"/>
      <c r="L95" s="94"/>
      <c r="M95" s="92"/>
      <c r="N95" s="162"/>
      <c r="O95" s="94"/>
      <c r="P95" s="94"/>
      <c r="Q95" s="164"/>
    </row>
    <row r="96" spans="1:17" ht="15" customHeight="1" x14ac:dyDescent="0.25">
      <c r="A96" s="85" t="s">
        <v>220</v>
      </c>
      <c r="B96" s="86" t="s">
        <v>221</v>
      </c>
      <c r="C96" s="87" t="s">
        <v>218</v>
      </c>
      <c r="D96" s="87" t="s">
        <v>222</v>
      </c>
      <c r="E96" s="94">
        <f t="shared" ref="E96:E104" si="16">SUM(F96:J96)</f>
        <v>120000</v>
      </c>
      <c r="F96" s="107">
        <v>0</v>
      </c>
      <c r="G96" s="107">
        <v>0</v>
      </c>
      <c r="H96" s="107"/>
      <c r="I96" s="96"/>
      <c r="J96" s="96">
        <v>120000</v>
      </c>
      <c r="K96" s="96">
        <v>120000</v>
      </c>
      <c r="L96" s="96">
        <v>120000</v>
      </c>
      <c r="M96" s="97"/>
      <c r="N96" s="162"/>
      <c r="O96" s="96"/>
      <c r="P96" s="96"/>
      <c r="Q96" s="164"/>
    </row>
    <row r="97" spans="1:17" ht="15" customHeight="1" x14ac:dyDescent="0.25">
      <c r="A97" s="85" t="s">
        <v>223</v>
      </c>
      <c r="B97" s="86" t="s">
        <v>224</v>
      </c>
      <c r="C97" s="87" t="s">
        <v>218</v>
      </c>
      <c r="D97" s="87" t="s">
        <v>225</v>
      </c>
      <c r="E97" s="94">
        <f t="shared" si="16"/>
        <v>0</v>
      </c>
      <c r="F97" s="107">
        <v>0</v>
      </c>
      <c r="G97" s="107">
        <v>0</v>
      </c>
      <c r="H97" s="107"/>
      <c r="I97" s="96"/>
      <c r="J97" s="96"/>
      <c r="K97" s="96">
        <v>0</v>
      </c>
      <c r="L97" s="96">
        <v>0</v>
      </c>
      <c r="M97" s="97"/>
      <c r="N97" s="162"/>
      <c r="O97" s="96"/>
      <c r="P97" s="96"/>
      <c r="Q97" s="164"/>
    </row>
    <row r="98" spans="1:17" ht="15" customHeight="1" x14ac:dyDescent="0.25">
      <c r="A98" s="85" t="s">
        <v>226</v>
      </c>
      <c r="B98" s="86" t="s">
        <v>227</v>
      </c>
      <c r="C98" s="87" t="s">
        <v>218</v>
      </c>
      <c r="D98" s="87" t="s">
        <v>228</v>
      </c>
      <c r="E98" s="94">
        <f t="shared" si="16"/>
        <v>0</v>
      </c>
      <c r="F98" s="177">
        <v>0</v>
      </c>
      <c r="G98" s="177">
        <v>0</v>
      </c>
      <c r="H98" s="177"/>
      <c r="I98" s="96"/>
      <c r="J98" s="96"/>
      <c r="K98" s="96"/>
      <c r="L98" s="96"/>
      <c r="M98" s="97"/>
      <c r="N98" s="162"/>
      <c r="O98" s="96"/>
      <c r="P98" s="96"/>
      <c r="Q98" s="164"/>
    </row>
    <row r="99" spans="1:17" ht="15" customHeight="1" x14ac:dyDescent="0.25">
      <c r="A99" s="85" t="s">
        <v>229</v>
      </c>
      <c r="B99" s="86" t="s">
        <v>230</v>
      </c>
      <c r="C99" s="87" t="s">
        <v>218</v>
      </c>
      <c r="D99" s="87" t="s">
        <v>231</v>
      </c>
      <c r="E99" s="94">
        <f t="shared" si="16"/>
        <v>0</v>
      </c>
      <c r="F99" s="107">
        <v>0</v>
      </c>
      <c r="G99" s="107">
        <v>0</v>
      </c>
      <c r="H99" s="107"/>
      <c r="I99" s="96"/>
      <c r="J99" s="96"/>
      <c r="K99" s="96"/>
      <c r="L99" s="96"/>
      <c r="M99" s="97"/>
      <c r="N99" s="162"/>
      <c r="O99" s="96"/>
      <c r="P99" s="96"/>
      <c r="Q99" s="164"/>
    </row>
    <row r="100" spans="1:17" ht="15" customHeight="1" x14ac:dyDescent="0.25">
      <c r="A100" s="85" t="s">
        <v>232</v>
      </c>
      <c r="B100" s="86" t="s">
        <v>233</v>
      </c>
      <c r="C100" s="87" t="s">
        <v>218</v>
      </c>
      <c r="D100" s="87" t="s">
        <v>234</v>
      </c>
      <c r="E100" s="94">
        <f t="shared" si="16"/>
        <v>0</v>
      </c>
      <c r="F100" s="107">
        <v>0</v>
      </c>
      <c r="G100" s="107">
        <v>0</v>
      </c>
      <c r="H100" s="107"/>
      <c r="I100" s="96"/>
      <c r="J100" s="96"/>
      <c r="K100" s="96"/>
      <c r="L100" s="96"/>
      <c r="M100" s="97"/>
      <c r="N100" s="162"/>
      <c r="O100" s="96"/>
      <c r="P100" s="96"/>
      <c r="Q100" s="164"/>
    </row>
    <row r="101" spans="1:17" ht="15" customHeight="1" x14ac:dyDescent="0.25">
      <c r="A101" s="85" t="s">
        <v>235</v>
      </c>
      <c r="B101" s="86" t="s">
        <v>236</v>
      </c>
      <c r="C101" s="87" t="s">
        <v>218</v>
      </c>
      <c r="D101" s="87" t="s">
        <v>237</v>
      </c>
      <c r="E101" s="94">
        <f t="shared" si="16"/>
        <v>1200000</v>
      </c>
      <c r="F101" s="107">
        <v>0</v>
      </c>
      <c r="G101" s="107">
        <v>0</v>
      </c>
      <c r="H101" s="107"/>
      <c r="I101" s="96"/>
      <c r="J101" s="96">
        <v>1200000</v>
      </c>
      <c r="K101" s="96">
        <v>1200000</v>
      </c>
      <c r="L101" s="96">
        <v>1200000</v>
      </c>
      <c r="M101" s="97"/>
      <c r="N101" s="162"/>
      <c r="O101" s="96"/>
      <c r="P101" s="96"/>
      <c r="Q101" s="164"/>
    </row>
    <row r="102" spans="1:17" ht="15" customHeight="1" x14ac:dyDescent="0.25">
      <c r="A102" s="85" t="s">
        <v>213</v>
      </c>
      <c r="B102" s="86" t="s">
        <v>238</v>
      </c>
      <c r="C102" s="87" t="s">
        <v>218</v>
      </c>
      <c r="D102" s="87" t="s">
        <v>215</v>
      </c>
      <c r="E102" s="94">
        <f t="shared" si="16"/>
        <v>30000</v>
      </c>
      <c r="F102" s="107">
        <v>0</v>
      </c>
      <c r="G102" s="107">
        <v>0</v>
      </c>
      <c r="H102" s="107"/>
      <c r="I102" s="96"/>
      <c r="J102" s="96">
        <v>30000</v>
      </c>
      <c r="K102" s="96">
        <v>30000</v>
      </c>
      <c r="L102" s="96">
        <v>30000</v>
      </c>
      <c r="M102" s="97"/>
      <c r="N102" s="162"/>
      <c r="O102" s="96"/>
      <c r="P102" s="96"/>
      <c r="Q102" s="164"/>
    </row>
    <row r="103" spans="1:17" ht="15" customHeight="1" x14ac:dyDescent="0.25">
      <c r="A103" s="85" t="s">
        <v>239</v>
      </c>
      <c r="B103" s="86" t="s">
        <v>240</v>
      </c>
      <c r="C103" s="87" t="s">
        <v>218</v>
      </c>
      <c r="D103" s="87" t="s">
        <v>241</v>
      </c>
      <c r="E103" s="94">
        <f t="shared" si="16"/>
        <v>0</v>
      </c>
      <c r="F103" s="107">
        <v>0</v>
      </c>
      <c r="G103" s="107">
        <v>0</v>
      </c>
      <c r="H103" s="107"/>
      <c r="I103" s="96"/>
      <c r="J103" s="96"/>
      <c r="K103" s="96"/>
      <c r="L103" s="96"/>
      <c r="M103" s="97"/>
      <c r="N103" s="162"/>
      <c r="O103" s="178"/>
      <c r="P103" s="178"/>
      <c r="Q103" s="164"/>
    </row>
    <row r="104" spans="1:17" ht="15" customHeight="1" x14ac:dyDescent="0.25">
      <c r="A104" s="99" t="s">
        <v>242</v>
      </c>
      <c r="B104" s="100" t="s">
        <v>243</v>
      </c>
      <c r="C104" s="101" t="s">
        <v>244</v>
      </c>
      <c r="D104" s="101"/>
      <c r="E104" s="102">
        <f t="shared" si="16"/>
        <v>54000</v>
      </c>
      <c r="F104" s="102">
        <f t="shared" ref="F104:M104" si="17">SUM(F106:F107)</f>
        <v>0</v>
      </c>
      <c r="G104" s="102">
        <f t="shared" si="17"/>
        <v>0</v>
      </c>
      <c r="H104" s="102">
        <f t="shared" si="17"/>
        <v>0</v>
      </c>
      <c r="I104" s="102">
        <f t="shared" si="17"/>
        <v>0</v>
      </c>
      <c r="J104" s="102">
        <f t="shared" si="17"/>
        <v>54000</v>
      </c>
      <c r="K104" s="102">
        <f t="shared" si="17"/>
        <v>54000</v>
      </c>
      <c r="L104" s="174">
        <f t="shared" si="17"/>
        <v>54000</v>
      </c>
      <c r="M104" s="175">
        <f t="shared" si="17"/>
        <v>0</v>
      </c>
      <c r="N104" s="171"/>
      <c r="O104" s="102">
        <f>SUM(O106:O107)</f>
        <v>0</v>
      </c>
      <c r="P104" s="102">
        <f>SUM(P106:P107)</f>
        <v>0</v>
      </c>
      <c r="Q104" s="164"/>
    </row>
    <row r="105" spans="1:17" ht="13.5" hidden="1" customHeight="1" x14ac:dyDescent="0.25">
      <c r="A105" s="93" t="s">
        <v>219</v>
      </c>
      <c r="B105" s="86"/>
      <c r="C105" s="87"/>
      <c r="D105" s="87"/>
      <c r="E105" s="176"/>
      <c r="F105" s="89"/>
      <c r="G105" s="89"/>
      <c r="H105" s="89"/>
      <c r="I105" s="89"/>
      <c r="J105" s="89"/>
      <c r="K105" s="94"/>
      <c r="L105" s="94"/>
      <c r="M105" s="92"/>
      <c r="N105" s="162"/>
      <c r="O105" s="173"/>
      <c r="P105" s="173"/>
      <c r="Q105" s="164"/>
    </row>
    <row r="106" spans="1:17" ht="15" customHeight="1" x14ac:dyDescent="0.25">
      <c r="A106" s="85" t="s">
        <v>245</v>
      </c>
      <c r="B106" s="86" t="s">
        <v>246</v>
      </c>
      <c r="C106" s="87" t="s">
        <v>244</v>
      </c>
      <c r="D106" s="87" t="s">
        <v>237</v>
      </c>
      <c r="E106" s="94">
        <f>SUM(F106:J106)</f>
        <v>54000</v>
      </c>
      <c r="F106" s="107">
        <v>0</v>
      </c>
      <c r="G106" s="107">
        <v>0</v>
      </c>
      <c r="H106" s="107"/>
      <c r="I106" s="96"/>
      <c r="J106" s="96">
        <v>54000</v>
      </c>
      <c r="K106" s="96">
        <v>54000</v>
      </c>
      <c r="L106" s="96">
        <v>54000</v>
      </c>
      <c r="M106" s="97"/>
      <c r="N106" s="162"/>
      <c r="O106" s="96"/>
      <c r="P106" s="96"/>
      <c r="Q106" s="164"/>
    </row>
    <row r="107" spans="1:17" ht="15" customHeight="1" x14ac:dyDescent="0.25">
      <c r="A107" s="85" t="s">
        <v>247</v>
      </c>
      <c r="B107" s="86" t="s">
        <v>248</v>
      </c>
      <c r="C107" s="87" t="s">
        <v>244</v>
      </c>
      <c r="D107" s="87" t="s">
        <v>249</v>
      </c>
      <c r="E107" s="94">
        <f>SUM(F107:J107)</f>
        <v>0</v>
      </c>
      <c r="F107" s="107">
        <v>0</v>
      </c>
      <c r="G107" s="107">
        <v>0</v>
      </c>
      <c r="H107" s="107"/>
      <c r="I107" s="96"/>
      <c r="J107" s="96"/>
      <c r="K107" s="96"/>
      <c r="L107" s="96"/>
      <c r="M107" s="97"/>
      <c r="N107" s="162"/>
      <c r="O107" s="96"/>
      <c r="P107" s="96"/>
      <c r="Q107" s="164"/>
    </row>
    <row r="108" spans="1:17" ht="24" customHeight="1" x14ac:dyDescent="0.25">
      <c r="A108" s="99" t="s">
        <v>250</v>
      </c>
      <c r="B108" s="100" t="s">
        <v>251</v>
      </c>
      <c r="C108" s="101" t="s">
        <v>252</v>
      </c>
      <c r="D108" s="101"/>
      <c r="E108" s="102">
        <f>SUM(F108:J108)</f>
        <v>138492147.66999999</v>
      </c>
      <c r="F108" s="102">
        <f t="shared" ref="F108:M108" si="18">SUM(F110:F114)</f>
        <v>88536127</v>
      </c>
      <c r="G108" s="102">
        <f t="shared" si="18"/>
        <v>6602325.7400000002</v>
      </c>
      <c r="H108" s="102">
        <f t="shared" si="18"/>
        <v>0</v>
      </c>
      <c r="I108" s="102">
        <f t="shared" si="18"/>
        <v>0</v>
      </c>
      <c r="J108" s="102">
        <f t="shared" si="18"/>
        <v>43353694.93</v>
      </c>
      <c r="K108" s="102">
        <f t="shared" si="18"/>
        <v>131889821.93000001</v>
      </c>
      <c r="L108" s="102">
        <f t="shared" si="18"/>
        <v>131889821.93000001</v>
      </c>
      <c r="M108" s="174">
        <f t="shared" si="18"/>
        <v>0</v>
      </c>
      <c r="N108" s="179"/>
      <c r="O108" s="102">
        <f>SUM(O110:O113)</f>
        <v>0</v>
      </c>
      <c r="P108" s="102">
        <f>SUM(P110:P113)</f>
        <v>0</v>
      </c>
      <c r="Q108" s="164"/>
    </row>
    <row r="109" spans="1:17" ht="12.75" hidden="1" customHeight="1" x14ac:dyDescent="0.25">
      <c r="A109" s="93" t="s">
        <v>219</v>
      </c>
      <c r="B109" s="86"/>
      <c r="C109" s="87"/>
      <c r="D109" s="87"/>
      <c r="E109" s="176"/>
      <c r="F109" s="89"/>
      <c r="G109" s="89"/>
      <c r="H109" s="89"/>
      <c r="I109" s="89"/>
      <c r="J109" s="89"/>
      <c r="K109" s="180"/>
      <c r="L109" s="180"/>
      <c r="M109" s="92"/>
      <c r="N109" s="162"/>
      <c r="O109" s="173"/>
      <c r="P109" s="173"/>
      <c r="Q109" s="164"/>
    </row>
    <row r="110" spans="1:17" ht="15" customHeight="1" x14ac:dyDescent="0.25">
      <c r="A110" s="85" t="s">
        <v>253</v>
      </c>
      <c r="B110" s="86" t="s">
        <v>254</v>
      </c>
      <c r="C110" s="87" t="s">
        <v>252</v>
      </c>
      <c r="D110" s="87" t="s">
        <v>255</v>
      </c>
      <c r="E110" s="94">
        <f t="shared" ref="E110:E118" si="19">SUM(F110:J110)</f>
        <v>138302147.66999999</v>
      </c>
      <c r="F110" s="107">
        <v>88536127</v>
      </c>
      <c r="G110" s="107">
        <v>6602325.7400000002</v>
      </c>
      <c r="H110" s="107"/>
      <c r="I110" s="94">
        <v>0</v>
      </c>
      <c r="J110" s="96">
        <v>43163694.93</v>
      </c>
      <c r="K110" s="94">
        <f>ROUND(E110-G110-H110-P110,2)</f>
        <v>131699821.93000001</v>
      </c>
      <c r="L110" s="94">
        <f>ROUND(E110-G110-H110-P110,2)</f>
        <v>131699821.93000001</v>
      </c>
      <c r="M110" s="97"/>
      <c r="N110" s="162"/>
      <c r="O110" s="96"/>
      <c r="P110" s="96"/>
      <c r="Q110" s="164"/>
    </row>
    <row r="111" spans="1:17" ht="15" customHeight="1" x14ac:dyDescent="0.25">
      <c r="A111" s="85" t="s">
        <v>256</v>
      </c>
      <c r="B111" s="86" t="s">
        <v>257</v>
      </c>
      <c r="C111" s="87" t="s">
        <v>252</v>
      </c>
      <c r="D111" s="87" t="s">
        <v>237</v>
      </c>
      <c r="E111" s="94">
        <f t="shared" si="19"/>
        <v>0</v>
      </c>
      <c r="F111" s="107">
        <v>0</v>
      </c>
      <c r="G111" s="107">
        <v>0</v>
      </c>
      <c r="H111" s="107"/>
      <c r="I111" s="96"/>
      <c r="J111" s="96"/>
      <c r="K111" s="112"/>
      <c r="L111" s="112"/>
      <c r="M111" s="97"/>
      <c r="N111" s="162"/>
      <c r="O111" s="96"/>
      <c r="P111" s="96"/>
      <c r="Q111" s="164"/>
    </row>
    <row r="112" spans="1:17" ht="27" customHeight="1" x14ac:dyDescent="0.25">
      <c r="A112" s="85" t="s">
        <v>258</v>
      </c>
      <c r="B112" s="86" t="s">
        <v>259</v>
      </c>
      <c r="C112" s="87" t="s">
        <v>252</v>
      </c>
      <c r="D112" s="87" t="s">
        <v>260</v>
      </c>
      <c r="E112" s="94">
        <f t="shared" si="19"/>
        <v>0</v>
      </c>
      <c r="F112" s="107">
        <v>0</v>
      </c>
      <c r="G112" s="107">
        <v>0</v>
      </c>
      <c r="H112" s="107"/>
      <c r="I112" s="96"/>
      <c r="J112" s="96"/>
      <c r="K112" s="112"/>
      <c r="L112" s="112"/>
      <c r="M112" s="97"/>
      <c r="N112" s="162"/>
      <c r="O112" s="96"/>
      <c r="P112" s="96"/>
      <c r="Q112" s="164"/>
    </row>
    <row r="113" spans="1:17" ht="17.25" customHeight="1" x14ac:dyDescent="0.25">
      <c r="A113" s="85" t="s">
        <v>261</v>
      </c>
      <c r="B113" s="86" t="s">
        <v>262</v>
      </c>
      <c r="C113" s="87" t="s">
        <v>252</v>
      </c>
      <c r="D113" s="87" t="s">
        <v>215</v>
      </c>
      <c r="E113" s="94">
        <f t="shared" si="19"/>
        <v>190000</v>
      </c>
      <c r="F113" s="107">
        <v>0</v>
      </c>
      <c r="G113" s="107">
        <v>0</v>
      </c>
      <c r="H113" s="107"/>
      <c r="I113" s="96"/>
      <c r="J113" s="96">
        <v>190000</v>
      </c>
      <c r="K113" s="112">
        <v>190000</v>
      </c>
      <c r="L113" s="112">
        <v>190000</v>
      </c>
      <c r="M113" s="97"/>
      <c r="N113" s="162"/>
      <c r="O113" s="96"/>
      <c r="P113" s="96"/>
      <c r="Q113" s="164"/>
    </row>
    <row r="114" spans="1:17" ht="17.25" customHeight="1" x14ac:dyDescent="0.25">
      <c r="A114" s="85" t="s">
        <v>263</v>
      </c>
      <c r="B114" s="86" t="s">
        <v>264</v>
      </c>
      <c r="C114" s="87" t="s">
        <v>252</v>
      </c>
      <c r="D114" s="87" t="s">
        <v>241</v>
      </c>
      <c r="E114" s="94">
        <f t="shared" si="19"/>
        <v>0</v>
      </c>
      <c r="F114" s="107">
        <v>0</v>
      </c>
      <c r="G114" s="107">
        <v>0</v>
      </c>
      <c r="H114" s="107"/>
      <c r="I114" s="96"/>
      <c r="J114" s="96"/>
      <c r="K114" s="112"/>
      <c r="L114" s="112"/>
      <c r="M114" s="97"/>
      <c r="N114" s="162"/>
      <c r="O114" s="96"/>
      <c r="P114" s="96"/>
      <c r="Q114" s="164"/>
    </row>
    <row r="115" spans="1:17" ht="15" customHeight="1" x14ac:dyDescent="0.25">
      <c r="A115" s="99" t="s">
        <v>265</v>
      </c>
      <c r="B115" s="100" t="s">
        <v>266</v>
      </c>
      <c r="C115" s="101" t="s">
        <v>121</v>
      </c>
      <c r="D115" s="101" t="s">
        <v>255</v>
      </c>
      <c r="E115" s="102">
        <f t="shared" si="19"/>
        <v>0</v>
      </c>
      <c r="F115" s="107">
        <v>0</v>
      </c>
      <c r="G115" s="107">
        <v>0</v>
      </c>
      <c r="H115" s="107"/>
      <c r="I115" s="102">
        <f>SUM(I116:I117)</f>
        <v>0</v>
      </c>
      <c r="J115" s="102">
        <f>SUM(J116:J117)</f>
        <v>0</v>
      </c>
      <c r="K115" s="102">
        <f>SUM(K116:K117)</f>
        <v>0</v>
      </c>
      <c r="L115" s="102">
        <f>SUM(L116:L117)</f>
        <v>0</v>
      </c>
      <c r="M115" s="106">
        <f>SUM(M116:M117)</f>
        <v>0</v>
      </c>
      <c r="N115" s="171"/>
      <c r="O115" s="102">
        <f>SUM(O116:O117)</f>
        <v>0</v>
      </c>
      <c r="P115" s="102">
        <f>SUM(P116:P117)</f>
        <v>0</v>
      </c>
      <c r="Q115" s="164"/>
    </row>
    <row r="116" spans="1:17" ht="15" customHeight="1" x14ac:dyDescent="0.25">
      <c r="A116" s="85" t="s">
        <v>267</v>
      </c>
      <c r="B116" s="86" t="s">
        <v>268</v>
      </c>
      <c r="C116" s="87" t="s">
        <v>121</v>
      </c>
      <c r="D116" s="87"/>
      <c r="E116" s="94">
        <f t="shared" si="19"/>
        <v>0</v>
      </c>
      <c r="F116" s="96"/>
      <c r="G116" s="96"/>
      <c r="H116" s="96"/>
      <c r="I116" s="96"/>
      <c r="J116" s="96"/>
      <c r="K116" s="112"/>
      <c r="L116" s="112"/>
      <c r="M116" s="97"/>
      <c r="N116" s="162"/>
      <c r="O116" s="178"/>
      <c r="P116" s="178"/>
      <c r="Q116" s="164"/>
    </row>
    <row r="117" spans="1:17" ht="15" customHeight="1" x14ac:dyDescent="0.25">
      <c r="A117" s="85" t="s">
        <v>269</v>
      </c>
      <c r="B117" s="86" t="s">
        <v>270</v>
      </c>
      <c r="C117" s="87" t="s">
        <v>121</v>
      </c>
      <c r="D117" s="87"/>
      <c r="E117" s="94">
        <f t="shared" si="19"/>
        <v>0</v>
      </c>
      <c r="F117" s="113"/>
      <c r="G117" s="113"/>
      <c r="H117" s="113"/>
      <c r="I117" s="113"/>
      <c r="J117" s="113"/>
      <c r="K117" s="112"/>
      <c r="L117" s="112"/>
      <c r="M117" s="121"/>
      <c r="N117" s="162"/>
      <c r="O117" s="178"/>
      <c r="P117" s="178"/>
      <c r="Q117" s="164"/>
    </row>
    <row r="118" spans="1:17" ht="15" customHeight="1" x14ac:dyDescent="0.25">
      <c r="A118" s="181" t="s">
        <v>271</v>
      </c>
      <c r="B118" s="182" t="s">
        <v>272</v>
      </c>
      <c r="C118" s="183" t="s">
        <v>61</v>
      </c>
      <c r="D118" s="183"/>
      <c r="E118" s="184">
        <f t="shared" si="19"/>
        <v>142228270.5</v>
      </c>
      <c r="F118" s="184">
        <f>SUM(F120,F122,F135,F145,F173,F178,F219)</f>
        <v>27563658.899999999</v>
      </c>
      <c r="G118" s="184">
        <f>SUM(G120,G122,G135,G145,G173,G178,G219,G193)</f>
        <v>0</v>
      </c>
      <c r="H118" s="184">
        <f t="shared" ref="H118:M118" si="20">SUM(H120,H122,H135,H145,H173,H178,H219)</f>
        <v>0</v>
      </c>
      <c r="I118" s="184">
        <f t="shared" si="20"/>
        <v>0</v>
      </c>
      <c r="J118" s="184">
        <f t="shared" si="20"/>
        <v>114664611.59999999</v>
      </c>
      <c r="K118" s="184">
        <f t="shared" si="20"/>
        <v>130046315.44999999</v>
      </c>
      <c r="L118" s="184">
        <f t="shared" si="20"/>
        <v>130046315.44999999</v>
      </c>
      <c r="M118" s="185">
        <f t="shared" si="20"/>
        <v>0</v>
      </c>
      <c r="N118" s="186"/>
      <c r="O118" s="184">
        <f>SUM(O120,O122,O135,O145,O173,O178,O219)</f>
        <v>0</v>
      </c>
      <c r="P118" s="184">
        <f>SUM(P120,P122,P135,P145,P173,P178,P219)</f>
        <v>0</v>
      </c>
      <c r="Q118" s="164"/>
    </row>
    <row r="119" spans="1:17" ht="11.25" customHeight="1" x14ac:dyDescent="0.25">
      <c r="A119" s="85" t="s">
        <v>71</v>
      </c>
      <c r="B119" s="86"/>
      <c r="C119" s="87"/>
      <c r="D119" s="87"/>
      <c r="E119" s="88"/>
      <c r="F119" s="89"/>
      <c r="G119" s="89"/>
      <c r="H119" s="89"/>
      <c r="I119" s="89"/>
      <c r="J119" s="89"/>
      <c r="K119" s="180"/>
      <c r="L119" s="180"/>
      <c r="M119" s="92"/>
      <c r="N119" s="162"/>
      <c r="O119" s="173"/>
      <c r="P119" s="173"/>
      <c r="Q119" s="164"/>
    </row>
    <row r="120" spans="1:17" ht="15" customHeight="1" x14ac:dyDescent="0.25">
      <c r="A120" s="99" t="s">
        <v>273</v>
      </c>
      <c r="B120" s="100" t="s">
        <v>274</v>
      </c>
      <c r="C120" s="101" t="s">
        <v>275</v>
      </c>
      <c r="D120" s="101"/>
      <c r="E120" s="102">
        <f>SUM(F120:J120)</f>
        <v>0</v>
      </c>
      <c r="F120" s="102">
        <f t="shared" ref="F120:M120" si="21">SUM(F121)</f>
        <v>0</v>
      </c>
      <c r="G120" s="102">
        <f t="shared" si="21"/>
        <v>0</v>
      </c>
      <c r="H120" s="102">
        <f t="shared" si="21"/>
        <v>0</v>
      </c>
      <c r="I120" s="102">
        <f t="shared" si="21"/>
        <v>0</v>
      </c>
      <c r="J120" s="102">
        <f t="shared" si="21"/>
        <v>0</v>
      </c>
      <c r="K120" s="102">
        <f t="shared" si="21"/>
        <v>0</v>
      </c>
      <c r="L120" s="102">
        <f t="shared" si="21"/>
        <v>0</v>
      </c>
      <c r="M120" s="106">
        <f t="shared" si="21"/>
        <v>0</v>
      </c>
      <c r="N120" s="171"/>
      <c r="O120" s="102">
        <f>SUM(O121)</f>
        <v>0</v>
      </c>
      <c r="P120" s="102">
        <f>SUM(P121)</f>
        <v>0</v>
      </c>
      <c r="Q120" s="164"/>
    </row>
    <row r="121" spans="1:17" ht="17.25" customHeight="1" x14ac:dyDescent="0.25">
      <c r="A121" s="85" t="s">
        <v>276</v>
      </c>
      <c r="B121" s="86" t="s">
        <v>277</v>
      </c>
      <c r="C121" s="87" t="s">
        <v>275</v>
      </c>
      <c r="D121" s="87" t="s">
        <v>237</v>
      </c>
      <c r="E121" s="94">
        <f>SUM(F121:J121)</f>
        <v>0</v>
      </c>
      <c r="F121" s="107">
        <v>0</v>
      </c>
      <c r="G121" s="107">
        <v>0</v>
      </c>
      <c r="H121" s="107"/>
      <c r="I121" s="96"/>
      <c r="J121" s="96"/>
      <c r="K121" s="112"/>
      <c r="L121" s="112"/>
      <c r="M121" s="97"/>
      <c r="N121" s="162"/>
      <c r="O121" s="96"/>
      <c r="P121" s="96"/>
      <c r="Q121" s="164"/>
    </row>
    <row r="122" spans="1:17" ht="24" customHeight="1" x14ac:dyDescent="0.25">
      <c r="A122" s="99" t="s">
        <v>278</v>
      </c>
      <c r="B122" s="100" t="s">
        <v>279</v>
      </c>
      <c r="C122" s="101" t="s">
        <v>280</v>
      </c>
      <c r="D122" s="101"/>
      <c r="E122" s="102">
        <f>SUM(F122:J122)</f>
        <v>0</v>
      </c>
      <c r="F122" s="102">
        <f t="shared" ref="F122:M122" si="22">SUM(F124:F134)</f>
        <v>0</v>
      </c>
      <c r="G122" s="102">
        <f t="shared" si="22"/>
        <v>0</v>
      </c>
      <c r="H122" s="102">
        <f t="shared" si="22"/>
        <v>0</v>
      </c>
      <c r="I122" s="102">
        <f t="shared" si="22"/>
        <v>0</v>
      </c>
      <c r="J122" s="102">
        <f t="shared" si="22"/>
        <v>0</v>
      </c>
      <c r="K122" s="102">
        <f t="shared" si="22"/>
        <v>0</v>
      </c>
      <c r="L122" s="102">
        <f t="shared" si="22"/>
        <v>0</v>
      </c>
      <c r="M122" s="106">
        <f t="shared" si="22"/>
        <v>0</v>
      </c>
      <c r="N122" s="171"/>
      <c r="O122" s="102">
        <f>SUM(O124:O134)</f>
        <v>0</v>
      </c>
      <c r="P122" s="102">
        <f>SUM(P124:P134)</f>
        <v>0</v>
      </c>
      <c r="Q122" s="164"/>
    </row>
    <row r="123" spans="1:17" ht="12" customHeight="1" x14ac:dyDescent="0.25">
      <c r="A123" s="93" t="s">
        <v>219</v>
      </c>
      <c r="B123" s="86"/>
      <c r="C123" s="87"/>
      <c r="D123" s="87"/>
      <c r="E123" s="176"/>
      <c r="F123" s="89"/>
      <c r="G123" s="89"/>
      <c r="H123" s="89"/>
      <c r="I123" s="89"/>
      <c r="J123" s="89"/>
      <c r="K123" s="180"/>
      <c r="L123" s="180"/>
      <c r="M123" s="92"/>
      <c r="N123" s="162"/>
      <c r="O123" s="173"/>
      <c r="P123" s="173"/>
      <c r="Q123" s="164"/>
    </row>
    <row r="124" spans="1:17" ht="15" customHeight="1" x14ac:dyDescent="0.25">
      <c r="A124" s="85" t="s">
        <v>226</v>
      </c>
      <c r="B124" s="86" t="s">
        <v>281</v>
      </c>
      <c r="C124" s="87" t="s">
        <v>280</v>
      </c>
      <c r="D124" s="87" t="s">
        <v>228</v>
      </c>
      <c r="E124" s="94">
        <f t="shared" ref="E124:E135" si="23">SUM(F124:J124)</f>
        <v>0</v>
      </c>
      <c r="F124" s="107">
        <v>0</v>
      </c>
      <c r="G124" s="107">
        <v>0</v>
      </c>
      <c r="H124" s="107"/>
      <c r="I124" s="96"/>
      <c r="J124" s="96"/>
      <c r="K124" s="112"/>
      <c r="L124" s="112"/>
      <c r="M124" s="97"/>
      <c r="N124" s="162"/>
      <c r="O124" s="96"/>
      <c r="P124" s="96"/>
      <c r="Q124" s="164"/>
    </row>
    <row r="125" spans="1:17" ht="15" customHeight="1" x14ac:dyDescent="0.25">
      <c r="A125" s="85" t="s">
        <v>282</v>
      </c>
      <c r="B125" s="86" t="s">
        <v>283</v>
      </c>
      <c r="C125" s="87" t="s">
        <v>280</v>
      </c>
      <c r="D125" s="87" t="s">
        <v>284</v>
      </c>
      <c r="E125" s="94">
        <f t="shared" si="23"/>
        <v>0</v>
      </c>
      <c r="F125" s="107">
        <v>0</v>
      </c>
      <c r="G125" s="107">
        <v>0</v>
      </c>
      <c r="H125" s="107"/>
      <c r="I125" s="96"/>
      <c r="J125" s="96"/>
      <c r="K125" s="112"/>
      <c r="L125" s="112"/>
      <c r="M125" s="97"/>
      <c r="N125" s="162"/>
      <c r="O125" s="96"/>
      <c r="P125" s="96"/>
      <c r="Q125" s="164"/>
    </row>
    <row r="126" spans="1:17" ht="15" customHeight="1" x14ac:dyDescent="0.25">
      <c r="A126" s="85" t="s">
        <v>285</v>
      </c>
      <c r="B126" s="86" t="s">
        <v>286</v>
      </c>
      <c r="C126" s="87" t="s">
        <v>280</v>
      </c>
      <c r="D126" s="87" t="s">
        <v>287</v>
      </c>
      <c r="E126" s="94">
        <f t="shared" si="23"/>
        <v>0</v>
      </c>
      <c r="F126" s="107">
        <v>0</v>
      </c>
      <c r="G126" s="107">
        <v>0</v>
      </c>
      <c r="H126" s="107"/>
      <c r="I126" s="96"/>
      <c r="J126" s="96"/>
      <c r="K126" s="112"/>
      <c r="L126" s="112"/>
      <c r="M126" s="97"/>
      <c r="N126" s="162"/>
      <c r="O126" s="96"/>
      <c r="P126" s="96"/>
      <c r="Q126" s="164"/>
    </row>
    <row r="127" spans="1:17" ht="15" customHeight="1" x14ac:dyDescent="0.25">
      <c r="A127" s="85" t="s">
        <v>235</v>
      </c>
      <c r="B127" s="86" t="s">
        <v>288</v>
      </c>
      <c r="C127" s="87" t="s">
        <v>280</v>
      </c>
      <c r="D127" s="87" t="s">
        <v>237</v>
      </c>
      <c r="E127" s="94">
        <f t="shared" si="23"/>
        <v>0</v>
      </c>
      <c r="F127" s="107">
        <v>0</v>
      </c>
      <c r="G127" s="107">
        <v>0</v>
      </c>
      <c r="H127" s="107"/>
      <c r="I127" s="96"/>
      <c r="J127" s="96"/>
      <c r="K127" s="112"/>
      <c r="L127" s="112"/>
      <c r="M127" s="97"/>
      <c r="N127" s="162"/>
      <c r="O127" s="96"/>
      <c r="P127" s="96"/>
      <c r="Q127" s="164"/>
    </row>
    <row r="128" spans="1:17" ht="15" customHeight="1" x14ac:dyDescent="0.25">
      <c r="A128" s="85" t="s">
        <v>289</v>
      </c>
      <c r="B128" s="86" t="s">
        <v>290</v>
      </c>
      <c r="C128" s="87" t="s">
        <v>280</v>
      </c>
      <c r="D128" s="87" t="s">
        <v>291</v>
      </c>
      <c r="E128" s="94">
        <f t="shared" si="23"/>
        <v>0</v>
      </c>
      <c r="F128" s="107">
        <v>0</v>
      </c>
      <c r="G128" s="107">
        <v>0</v>
      </c>
      <c r="H128" s="107"/>
      <c r="I128" s="96"/>
      <c r="J128" s="96"/>
      <c r="K128" s="112"/>
      <c r="L128" s="112"/>
      <c r="M128" s="97"/>
      <c r="N128" s="162"/>
      <c r="O128" s="96"/>
      <c r="P128" s="96"/>
      <c r="Q128" s="164"/>
    </row>
    <row r="129" spans="1:17" ht="15" customHeight="1" x14ac:dyDescent="0.25">
      <c r="A129" s="85" t="s">
        <v>292</v>
      </c>
      <c r="B129" s="86" t="s">
        <v>293</v>
      </c>
      <c r="C129" s="87" t="s">
        <v>280</v>
      </c>
      <c r="D129" s="87" t="s">
        <v>294</v>
      </c>
      <c r="E129" s="94">
        <f t="shared" si="23"/>
        <v>0</v>
      </c>
      <c r="F129" s="107">
        <v>0</v>
      </c>
      <c r="G129" s="107">
        <v>0</v>
      </c>
      <c r="H129" s="107">
        <v>0</v>
      </c>
      <c r="I129" s="96"/>
      <c r="J129" s="96"/>
      <c r="K129" s="112"/>
      <c r="L129" s="112"/>
      <c r="M129" s="97"/>
      <c r="N129" s="162"/>
      <c r="O129" s="96"/>
      <c r="P129" s="96"/>
      <c r="Q129" s="164"/>
    </row>
    <row r="130" spans="1:17" ht="15" customHeight="1" x14ac:dyDescent="0.25">
      <c r="A130" s="85" t="s">
        <v>295</v>
      </c>
      <c r="B130" s="86" t="s">
        <v>296</v>
      </c>
      <c r="C130" s="87" t="s">
        <v>280</v>
      </c>
      <c r="D130" s="87" t="s">
        <v>297</v>
      </c>
      <c r="E130" s="94">
        <f t="shared" si="23"/>
        <v>0</v>
      </c>
      <c r="F130" s="107">
        <v>0</v>
      </c>
      <c r="G130" s="107">
        <v>0</v>
      </c>
      <c r="H130" s="107"/>
      <c r="I130" s="96"/>
      <c r="J130" s="96"/>
      <c r="K130" s="112"/>
      <c r="L130" s="112"/>
      <c r="M130" s="97"/>
      <c r="N130" s="162"/>
      <c r="O130" s="96"/>
      <c r="P130" s="96"/>
      <c r="Q130" s="164"/>
    </row>
    <row r="131" spans="1:17" ht="15" customHeight="1" x14ac:dyDescent="0.25">
      <c r="A131" s="85" t="s">
        <v>298</v>
      </c>
      <c r="B131" s="86" t="s">
        <v>299</v>
      </c>
      <c r="C131" s="87" t="s">
        <v>280</v>
      </c>
      <c r="D131" s="87" t="s">
        <v>300</v>
      </c>
      <c r="E131" s="94">
        <f t="shared" si="23"/>
        <v>0</v>
      </c>
      <c r="F131" s="107">
        <v>0</v>
      </c>
      <c r="G131" s="107">
        <v>0</v>
      </c>
      <c r="H131" s="107"/>
      <c r="I131" s="96"/>
      <c r="J131" s="96"/>
      <c r="K131" s="112"/>
      <c r="L131" s="112"/>
      <c r="M131" s="97"/>
      <c r="N131" s="162"/>
      <c r="O131" s="96"/>
      <c r="P131" s="96"/>
      <c r="Q131" s="164"/>
    </row>
    <row r="132" spans="1:17" ht="16.5" customHeight="1" x14ac:dyDescent="0.25">
      <c r="A132" s="85" t="s">
        <v>301</v>
      </c>
      <c r="B132" s="86" t="s">
        <v>302</v>
      </c>
      <c r="C132" s="87" t="s">
        <v>280</v>
      </c>
      <c r="D132" s="87" t="s">
        <v>303</v>
      </c>
      <c r="E132" s="94">
        <f t="shared" si="23"/>
        <v>0</v>
      </c>
      <c r="F132" s="107">
        <v>0</v>
      </c>
      <c r="G132" s="107">
        <v>0</v>
      </c>
      <c r="H132" s="107"/>
      <c r="I132" s="96"/>
      <c r="J132" s="96"/>
      <c r="K132" s="112"/>
      <c r="L132" s="112"/>
      <c r="M132" s="97"/>
      <c r="N132" s="162"/>
      <c r="O132" s="96"/>
      <c r="P132" s="96"/>
      <c r="Q132" s="164"/>
    </row>
    <row r="133" spans="1:17" ht="24" customHeight="1" x14ac:dyDescent="0.25">
      <c r="A133" s="85" t="s">
        <v>304</v>
      </c>
      <c r="B133" s="86" t="s">
        <v>305</v>
      </c>
      <c r="C133" s="87" t="s">
        <v>280</v>
      </c>
      <c r="D133" s="87" t="s">
        <v>306</v>
      </c>
      <c r="E133" s="94">
        <f t="shared" si="23"/>
        <v>0</v>
      </c>
      <c r="F133" s="107">
        <v>0</v>
      </c>
      <c r="G133" s="107">
        <v>0</v>
      </c>
      <c r="H133" s="107"/>
      <c r="I133" s="96"/>
      <c r="J133" s="96"/>
      <c r="K133" s="112"/>
      <c r="L133" s="112"/>
      <c r="M133" s="97"/>
      <c r="N133" s="162"/>
      <c r="O133" s="96"/>
      <c r="P133" s="96"/>
      <c r="Q133" s="164"/>
    </row>
    <row r="134" spans="1:17" ht="24" customHeight="1" x14ac:dyDescent="0.25">
      <c r="A134" s="85" t="s">
        <v>307</v>
      </c>
      <c r="B134" s="86" t="s">
        <v>308</v>
      </c>
      <c r="C134" s="87" t="s">
        <v>280</v>
      </c>
      <c r="D134" s="87" t="s">
        <v>309</v>
      </c>
      <c r="E134" s="94">
        <f t="shared" si="23"/>
        <v>0</v>
      </c>
      <c r="F134" s="107">
        <v>0</v>
      </c>
      <c r="G134" s="107">
        <v>0</v>
      </c>
      <c r="H134" s="107"/>
      <c r="I134" s="96"/>
      <c r="J134" s="96"/>
      <c r="K134" s="112"/>
      <c r="L134" s="112"/>
      <c r="M134" s="97"/>
      <c r="N134" s="162"/>
      <c r="O134" s="96"/>
      <c r="P134" s="96"/>
      <c r="Q134" s="164"/>
    </row>
    <row r="135" spans="1:17" ht="24" customHeight="1" x14ac:dyDescent="0.25">
      <c r="A135" s="99" t="s">
        <v>310</v>
      </c>
      <c r="B135" s="100" t="s">
        <v>311</v>
      </c>
      <c r="C135" s="101" t="s">
        <v>312</v>
      </c>
      <c r="D135" s="101"/>
      <c r="E135" s="102">
        <f t="shared" si="23"/>
        <v>900000</v>
      </c>
      <c r="F135" s="102">
        <f t="shared" ref="F135:M135" si="24">SUM(F137:F144)</f>
        <v>0</v>
      </c>
      <c r="G135" s="102">
        <f t="shared" si="24"/>
        <v>0</v>
      </c>
      <c r="H135" s="102">
        <f t="shared" si="24"/>
        <v>0</v>
      </c>
      <c r="I135" s="102">
        <f t="shared" si="24"/>
        <v>0</v>
      </c>
      <c r="J135" s="102">
        <f t="shared" si="24"/>
        <v>900000</v>
      </c>
      <c r="K135" s="102">
        <f t="shared" si="24"/>
        <v>900000</v>
      </c>
      <c r="L135" s="102">
        <f t="shared" si="24"/>
        <v>900000</v>
      </c>
      <c r="M135" s="106">
        <f t="shared" si="24"/>
        <v>0</v>
      </c>
      <c r="N135" s="171"/>
      <c r="O135" s="102">
        <f>SUM(O137:O144)</f>
        <v>0</v>
      </c>
      <c r="P135" s="102">
        <f>SUM(P137:P144)</f>
        <v>0</v>
      </c>
      <c r="Q135" s="164"/>
    </row>
    <row r="136" spans="1:17" ht="12" customHeight="1" x14ac:dyDescent="0.25">
      <c r="A136" s="93" t="s">
        <v>219</v>
      </c>
      <c r="B136" s="86"/>
      <c r="C136" s="87"/>
      <c r="D136" s="87"/>
      <c r="E136" s="176"/>
      <c r="F136" s="89"/>
      <c r="G136" s="89"/>
      <c r="H136" s="89"/>
      <c r="I136" s="89"/>
      <c r="J136" s="89"/>
      <c r="K136" s="180"/>
      <c r="L136" s="180"/>
      <c r="M136" s="92"/>
      <c r="N136" s="162"/>
      <c r="O136" s="173"/>
      <c r="P136" s="173"/>
      <c r="Q136" s="164"/>
    </row>
    <row r="137" spans="1:17" ht="15.75" customHeight="1" x14ac:dyDescent="0.25">
      <c r="A137" s="85" t="s">
        <v>313</v>
      </c>
      <c r="B137" s="86" t="s">
        <v>314</v>
      </c>
      <c r="C137" s="87" t="s">
        <v>312</v>
      </c>
      <c r="D137" s="87" t="s">
        <v>231</v>
      </c>
      <c r="E137" s="187">
        <f t="shared" ref="E137:E145" si="25">SUM(F137:J137)</f>
        <v>0</v>
      </c>
      <c r="F137" s="107">
        <v>0</v>
      </c>
      <c r="G137" s="107">
        <v>0</v>
      </c>
      <c r="H137" s="107">
        <v>0</v>
      </c>
      <c r="I137" s="187"/>
      <c r="J137" s="187"/>
      <c r="K137" s="112"/>
      <c r="L137" s="112"/>
      <c r="M137" s="119"/>
      <c r="N137" s="162"/>
      <c r="O137" s="178"/>
      <c r="P137" s="178"/>
      <c r="Q137" s="164"/>
    </row>
    <row r="138" spans="1:17" ht="15" customHeight="1" x14ac:dyDescent="0.25">
      <c r="A138" s="85" t="s">
        <v>315</v>
      </c>
      <c r="B138" s="86" t="s">
        <v>316</v>
      </c>
      <c r="C138" s="87" t="s">
        <v>312</v>
      </c>
      <c r="D138" s="87" t="s">
        <v>287</v>
      </c>
      <c r="E138" s="94">
        <f t="shared" si="25"/>
        <v>0</v>
      </c>
      <c r="F138" s="107">
        <v>0</v>
      </c>
      <c r="G138" s="107">
        <v>0</v>
      </c>
      <c r="H138" s="107">
        <v>0</v>
      </c>
      <c r="I138" s="96"/>
      <c r="J138" s="96"/>
      <c r="K138" s="112"/>
      <c r="L138" s="112"/>
      <c r="M138" s="97"/>
      <c r="N138" s="162"/>
      <c r="O138" s="188"/>
      <c r="P138" s="188"/>
      <c r="Q138" s="164"/>
    </row>
    <row r="139" spans="1:17" ht="15" customHeight="1" x14ac:dyDescent="0.25">
      <c r="A139" s="85" t="s">
        <v>317</v>
      </c>
      <c r="B139" s="86" t="s">
        <v>318</v>
      </c>
      <c r="C139" s="87" t="s">
        <v>312</v>
      </c>
      <c r="D139" s="87" t="s">
        <v>237</v>
      </c>
      <c r="E139" s="94">
        <f t="shared" si="25"/>
        <v>900000</v>
      </c>
      <c r="F139" s="107">
        <v>0</v>
      </c>
      <c r="G139" s="107">
        <v>0</v>
      </c>
      <c r="H139" s="107">
        <v>0</v>
      </c>
      <c r="I139" s="96"/>
      <c r="J139" s="96">
        <v>900000</v>
      </c>
      <c r="K139" s="112">
        <v>900000</v>
      </c>
      <c r="L139" s="112">
        <v>900000</v>
      </c>
      <c r="M139" s="97"/>
      <c r="N139" s="162"/>
      <c r="O139" s="188"/>
      <c r="P139" s="188"/>
      <c r="Q139" s="164"/>
    </row>
    <row r="140" spans="1:17" ht="15" customHeight="1" x14ac:dyDescent="0.25">
      <c r="A140" s="85" t="s">
        <v>319</v>
      </c>
      <c r="B140" s="86" t="s">
        <v>320</v>
      </c>
      <c r="C140" s="87" t="s">
        <v>312</v>
      </c>
      <c r="D140" s="87" t="s">
        <v>291</v>
      </c>
      <c r="E140" s="94">
        <f t="shared" si="25"/>
        <v>0</v>
      </c>
      <c r="F140" s="107">
        <v>0</v>
      </c>
      <c r="G140" s="107">
        <v>0</v>
      </c>
      <c r="H140" s="107">
        <v>0</v>
      </c>
      <c r="I140" s="96"/>
      <c r="J140" s="96"/>
      <c r="K140" s="112"/>
      <c r="L140" s="112"/>
      <c r="M140" s="97"/>
      <c r="N140" s="162"/>
      <c r="O140" s="188"/>
      <c r="P140" s="188"/>
      <c r="Q140" s="164"/>
    </row>
    <row r="141" spans="1:17" ht="15" customHeight="1" x14ac:dyDescent="0.25">
      <c r="A141" s="85" t="s">
        <v>321</v>
      </c>
      <c r="B141" s="86" t="s">
        <v>322</v>
      </c>
      <c r="C141" s="87" t="s">
        <v>312</v>
      </c>
      <c r="D141" s="87" t="s">
        <v>294</v>
      </c>
      <c r="E141" s="94">
        <f t="shared" si="25"/>
        <v>0</v>
      </c>
      <c r="F141" s="107">
        <v>0</v>
      </c>
      <c r="G141" s="107">
        <v>0</v>
      </c>
      <c r="H141" s="107">
        <v>0</v>
      </c>
      <c r="I141" s="96"/>
      <c r="J141" s="96"/>
      <c r="K141" s="112"/>
      <c r="L141" s="112"/>
      <c r="M141" s="97"/>
      <c r="N141" s="162"/>
      <c r="O141" s="188"/>
      <c r="P141" s="188"/>
      <c r="Q141" s="164"/>
    </row>
    <row r="142" spans="1:17" ht="15" customHeight="1" x14ac:dyDescent="0.25">
      <c r="A142" s="85" t="s">
        <v>323</v>
      </c>
      <c r="B142" s="86" t="s">
        <v>324</v>
      </c>
      <c r="C142" s="87" t="s">
        <v>312</v>
      </c>
      <c r="D142" s="87">
        <v>344</v>
      </c>
      <c r="E142" s="94">
        <f t="shared" si="25"/>
        <v>0</v>
      </c>
      <c r="F142" s="107">
        <v>0</v>
      </c>
      <c r="G142" s="107">
        <v>0</v>
      </c>
      <c r="H142" s="107">
        <v>0</v>
      </c>
      <c r="I142" s="96"/>
      <c r="J142" s="96"/>
      <c r="K142" s="112"/>
      <c r="L142" s="112"/>
      <c r="M142" s="97"/>
      <c r="N142" s="162"/>
      <c r="O142" s="188"/>
      <c r="P142" s="188"/>
      <c r="Q142" s="164"/>
    </row>
    <row r="143" spans="1:17" ht="15" customHeight="1" x14ac:dyDescent="0.25">
      <c r="A143" s="85" t="s">
        <v>325</v>
      </c>
      <c r="B143" s="86" t="s">
        <v>326</v>
      </c>
      <c r="C143" s="87" t="s">
        <v>312</v>
      </c>
      <c r="D143" s="87" t="s">
        <v>297</v>
      </c>
      <c r="E143" s="94">
        <f t="shared" si="25"/>
        <v>0</v>
      </c>
      <c r="F143" s="107">
        <v>0</v>
      </c>
      <c r="G143" s="107">
        <v>0</v>
      </c>
      <c r="H143" s="107">
        <v>0</v>
      </c>
      <c r="I143" s="96"/>
      <c r="J143" s="96"/>
      <c r="K143" s="112"/>
      <c r="L143" s="112"/>
      <c r="M143" s="97"/>
      <c r="N143" s="162"/>
      <c r="O143" s="188"/>
      <c r="P143" s="188"/>
      <c r="Q143" s="164"/>
    </row>
    <row r="144" spans="1:17" ht="15" customHeight="1" x14ac:dyDescent="0.25">
      <c r="A144" s="85" t="s">
        <v>327</v>
      </c>
      <c r="B144" s="86" t="s">
        <v>328</v>
      </c>
      <c r="C144" s="87" t="s">
        <v>312</v>
      </c>
      <c r="D144" s="87" t="s">
        <v>300</v>
      </c>
      <c r="E144" s="94">
        <f t="shared" si="25"/>
        <v>0</v>
      </c>
      <c r="F144" s="107">
        <v>0</v>
      </c>
      <c r="G144" s="107">
        <v>0</v>
      </c>
      <c r="H144" s="107"/>
      <c r="I144" s="96"/>
      <c r="J144" s="96"/>
      <c r="K144" s="112"/>
      <c r="L144" s="112"/>
      <c r="M144" s="97"/>
      <c r="N144" s="162"/>
      <c r="O144" s="188"/>
      <c r="P144" s="188"/>
      <c r="Q144" s="164"/>
    </row>
    <row r="145" spans="1:17" ht="16.5" customHeight="1" x14ac:dyDescent="0.25">
      <c r="A145" s="99" t="s">
        <v>329</v>
      </c>
      <c r="B145" s="100" t="s">
        <v>330</v>
      </c>
      <c r="C145" s="101" t="s">
        <v>331</v>
      </c>
      <c r="D145" s="101"/>
      <c r="E145" s="102">
        <f t="shared" si="25"/>
        <v>109114611.59999999</v>
      </c>
      <c r="F145" s="102">
        <f t="shared" ref="F145:M145" si="26">SUM(F147:F162)</f>
        <v>10000000</v>
      </c>
      <c r="G145" s="102">
        <f t="shared" si="26"/>
        <v>0</v>
      </c>
      <c r="H145" s="102">
        <f t="shared" si="26"/>
        <v>0</v>
      </c>
      <c r="I145" s="102">
        <f t="shared" si="26"/>
        <v>0</v>
      </c>
      <c r="J145" s="102">
        <f t="shared" si="26"/>
        <v>99114611.599999994</v>
      </c>
      <c r="K145" s="102">
        <f t="shared" si="26"/>
        <v>96932656.549999997</v>
      </c>
      <c r="L145" s="102">
        <f t="shared" si="26"/>
        <v>96932656.549999997</v>
      </c>
      <c r="M145" s="106">
        <f t="shared" si="26"/>
        <v>0</v>
      </c>
      <c r="N145" s="171"/>
      <c r="O145" s="102">
        <f>SUM(O147:O162,O171,O172)</f>
        <v>0</v>
      </c>
      <c r="P145" s="102">
        <f>SUM(P147:P162,P171,P172)</f>
        <v>0</v>
      </c>
      <c r="Q145" s="164"/>
    </row>
    <row r="146" spans="1:17" ht="13.5" customHeight="1" x14ac:dyDescent="0.25">
      <c r="A146" s="93" t="s">
        <v>332</v>
      </c>
      <c r="B146" s="86"/>
      <c r="C146" s="87"/>
      <c r="D146" s="87"/>
      <c r="E146" s="176"/>
      <c r="F146" s="89"/>
      <c r="G146" s="89"/>
      <c r="H146" s="89"/>
      <c r="I146" s="89"/>
      <c r="J146" s="89"/>
      <c r="K146" s="180"/>
      <c r="L146" s="180"/>
      <c r="M146" s="92"/>
      <c r="N146" s="162"/>
      <c r="O146" s="173"/>
      <c r="P146" s="173"/>
      <c r="Q146" s="164"/>
    </row>
    <row r="147" spans="1:17" ht="15.75" customHeight="1" x14ac:dyDescent="0.25">
      <c r="A147" s="85" t="s">
        <v>223</v>
      </c>
      <c r="B147" s="86" t="s">
        <v>333</v>
      </c>
      <c r="C147" s="87" t="s">
        <v>331</v>
      </c>
      <c r="D147" s="87" t="s">
        <v>225</v>
      </c>
      <c r="E147" s="94">
        <f t="shared" ref="E147:E181" si="27">SUM(F147:J147)</f>
        <v>0</v>
      </c>
      <c r="F147" s="107">
        <v>0</v>
      </c>
      <c r="G147" s="107">
        <v>0</v>
      </c>
      <c r="H147" s="107"/>
      <c r="I147" s="96"/>
      <c r="J147" s="96"/>
      <c r="K147" s="112"/>
      <c r="L147" s="112"/>
      <c r="M147" s="97"/>
      <c r="N147" s="162"/>
      <c r="O147" s="96"/>
      <c r="P147" s="96"/>
      <c r="Q147" s="164"/>
    </row>
    <row r="148" spans="1:17" ht="15" customHeight="1" x14ac:dyDescent="0.25">
      <c r="A148" s="85" t="s">
        <v>226</v>
      </c>
      <c r="B148" s="86" t="s">
        <v>334</v>
      </c>
      <c r="C148" s="87" t="s">
        <v>331</v>
      </c>
      <c r="D148" s="87" t="s">
        <v>228</v>
      </c>
      <c r="E148" s="94">
        <f t="shared" si="27"/>
        <v>1500000</v>
      </c>
      <c r="F148" s="107">
        <v>500000</v>
      </c>
      <c r="G148" s="107">
        <v>0</v>
      </c>
      <c r="H148" s="107"/>
      <c r="I148" s="96"/>
      <c r="J148" s="96">
        <v>1000000</v>
      </c>
      <c r="K148" s="112">
        <v>1500000</v>
      </c>
      <c r="L148" s="112">
        <v>1500000</v>
      </c>
      <c r="M148" s="97"/>
      <c r="N148" s="162"/>
      <c r="O148" s="96"/>
      <c r="P148" s="96"/>
      <c r="Q148" s="164"/>
    </row>
    <row r="149" spans="1:17" ht="15" customHeight="1" x14ac:dyDescent="0.25">
      <c r="A149" s="85" t="s">
        <v>229</v>
      </c>
      <c r="B149" s="86" t="s">
        <v>335</v>
      </c>
      <c r="C149" s="87" t="s">
        <v>331</v>
      </c>
      <c r="D149" s="87" t="s">
        <v>231</v>
      </c>
      <c r="E149" s="94">
        <f t="shared" si="27"/>
        <v>40000</v>
      </c>
      <c r="F149" s="107">
        <v>0</v>
      </c>
      <c r="G149" s="107">
        <v>0</v>
      </c>
      <c r="H149" s="107"/>
      <c r="I149" s="96"/>
      <c r="J149" s="96">
        <v>40000</v>
      </c>
      <c r="K149" s="112">
        <v>40000</v>
      </c>
      <c r="L149" s="112">
        <v>40000</v>
      </c>
      <c r="M149" s="97"/>
      <c r="N149" s="162"/>
      <c r="O149" s="96"/>
      <c r="P149" s="96"/>
      <c r="Q149" s="164"/>
    </row>
    <row r="150" spans="1:17" ht="15" customHeight="1" x14ac:dyDescent="0.25">
      <c r="A150" s="85" t="s">
        <v>232</v>
      </c>
      <c r="B150" s="86" t="s">
        <v>336</v>
      </c>
      <c r="C150" s="87" t="s">
        <v>331</v>
      </c>
      <c r="D150" s="87" t="s">
        <v>234</v>
      </c>
      <c r="E150" s="94">
        <f t="shared" si="27"/>
        <v>1650000</v>
      </c>
      <c r="F150" s="107">
        <v>0</v>
      </c>
      <c r="G150" s="107">
        <v>0</v>
      </c>
      <c r="H150" s="107"/>
      <c r="I150" s="96"/>
      <c r="J150" s="96">
        <v>1650000</v>
      </c>
      <c r="K150" s="112">
        <v>1650000</v>
      </c>
      <c r="L150" s="112">
        <v>1650000</v>
      </c>
      <c r="M150" s="97"/>
      <c r="N150" s="162"/>
      <c r="O150" s="96"/>
      <c r="P150" s="96"/>
      <c r="Q150" s="164"/>
    </row>
    <row r="151" spans="1:17" ht="15" customHeight="1" x14ac:dyDescent="0.25">
      <c r="A151" s="85" t="s">
        <v>282</v>
      </c>
      <c r="B151" s="86" t="s">
        <v>337</v>
      </c>
      <c r="C151" s="87" t="s">
        <v>331</v>
      </c>
      <c r="D151" s="87" t="s">
        <v>284</v>
      </c>
      <c r="E151" s="94">
        <f t="shared" si="27"/>
        <v>6112688.1500000004</v>
      </c>
      <c r="F151" s="107">
        <v>0</v>
      </c>
      <c r="G151" s="107">
        <v>0</v>
      </c>
      <c r="H151" s="107"/>
      <c r="I151" s="96"/>
      <c r="J151" s="96">
        <v>6112688.1500000004</v>
      </c>
      <c r="K151" s="112">
        <v>5112688.1500000004</v>
      </c>
      <c r="L151" s="112">
        <v>5112688.1500000004</v>
      </c>
      <c r="M151" s="97"/>
      <c r="N151" s="162"/>
      <c r="O151" s="96"/>
      <c r="P151" s="96"/>
      <c r="Q151" s="164"/>
    </row>
    <row r="152" spans="1:17" ht="15" customHeight="1" x14ac:dyDescent="0.25">
      <c r="A152" s="85" t="s">
        <v>285</v>
      </c>
      <c r="B152" s="86" t="s">
        <v>338</v>
      </c>
      <c r="C152" s="87" t="s">
        <v>331</v>
      </c>
      <c r="D152" s="87" t="s">
        <v>287</v>
      </c>
      <c r="E152" s="94">
        <f t="shared" si="27"/>
        <v>20872751.649999999</v>
      </c>
      <c r="F152" s="107">
        <v>4000000</v>
      </c>
      <c r="G152" s="107">
        <v>0</v>
      </c>
      <c r="H152" s="107"/>
      <c r="I152" s="96"/>
      <c r="J152" s="96">
        <v>16872751.649999999</v>
      </c>
      <c r="K152" s="112">
        <v>19556216.719999999</v>
      </c>
      <c r="L152" s="112">
        <v>19556216.719999999</v>
      </c>
      <c r="M152" s="97"/>
      <c r="N152" s="162"/>
      <c r="O152" s="96"/>
      <c r="P152" s="96"/>
      <c r="Q152" s="164"/>
    </row>
    <row r="153" spans="1:17" ht="15" customHeight="1" x14ac:dyDescent="0.25">
      <c r="A153" s="85" t="s">
        <v>235</v>
      </c>
      <c r="B153" s="86" t="s">
        <v>339</v>
      </c>
      <c r="C153" s="87" t="s">
        <v>331</v>
      </c>
      <c r="D153" s="87" t="s">
        <v>237</v>
      </c>
      <c r="E153" s="94">
        <f t="shared" si="27"/>
        <v>54135820</v>
      </c>
      <c r="F153" s="107">
        <v>5000000</v>
      </c>
      <c r="G153" s="107">
        <v>0</v>
      </c>
      <c r="H153" s="107"/>
      <c r="I153" s="96"/>
      <c r="J153" s="96">
        <v>49135820</v>
      </c>
      <c r="K153" s="112">
        <v>54135820</v>
      </c>
      <c r="L153" s="112">
        <v>54135820</v>
      </c>
      <c r="M153" s="97"/>
      <c r="N153" s="162"/>
      <c r="O153" s="96"/>
      <c r="P153" s="96"/>
      <c r="Q153" s="164"/>
    </row>
    <row r="154" spans="1:17" ht="15" customHeight="1" x14ac:dyDescent="0.25">
      <c r="A154" s="85" t="s">
        <v>340</v>
      </c>
      <c r="B154" s="86" t="s">
        <v>341</v>
      </c>
      <c r="C154" s="87" t="s">
        <v>331</v>
      </c>
      <c r="D154" s="87" t="s">
        <v>342</v>
      </c>
      <c r="E154" s="94">
        <f t="shared" si="27"/>
        <v>160000</v>
      </c>
      <c r="F154" s="107">
        <v>0</v>
      </c>
      <c r="G154" s="107">
        <v>0</v>
      </c>
      <c r="H154" s="107"/>
      <c r="I154" s="96"/>
      <c r="J154" s="96">
        <v>160000</v>
      </c>
      <c r="K154" s="112">
        <v>160000</v>
      </c>
      <c r="L154" s="112">
        <v>160000</v>
      </c>
      <c r="M154" s="97"/>
      <c r="N154" s="162"/>
      <c r="O154" s="96"/>
      <c r="P154" s="96"/>
      <c r="Q154" s="164"/>
    </row>
    <row r="155" spans="1:17" ht="15" customHeight="1" x14ac:dyDescent="0.25">
      <c r="A155" s="85" t="s">
        <v>289</v>
      </c>
      <c r="B155" s="86" t="s">
        <v>343</v>
      </c>
      <c r="C155" s="87" t="s">
        <v>331</v>
      </c>
      <c r="D155" s="87" t="s">
        <v>291</v>
      </c>
      <c r="E155" s="94">
        <f t="shared" si="27"/>
        <v>2600000</v>
      </c>
      <c r="F155" s="107">
        <v>0</v>
      </c>
      <c r="G155" s="107">
        <v>0</v>
      </c>
      <c r="H155" s="107"/>
      <c r="I155" s="96"/>
      <c r="J155" s="96">
        <v>2600000</v>
      </c>
      <c r="K155" s="112">
        <v>2600000</v>
      </c>
      <c r="L155" s="112">
        <v>2600000</v>
      </c>
      <c r="M155" s="97"/>
      <c r="N155" s="162"/>
      <c r="O155" s="96"/>
      <c r="P155" s="96"/>
      <c r="Q155" s="164"/>
    </row>
    <row r="156" spans="1:17" ht="24" customHeight="1" x14ac:dyDescent="0.25">
      <c r="A156" s="85" t="s">
        <v>344</v>
      </c>
      <c r="B156" s="86" t="s">
        <v>345</v>
      </c>
      <c r="C156" s="87" t="s">
        <v>331</v>
      </c>
      <c r="D156" s="87" t="s">
        <v>346</v>
      </c>
      <c r="E156" s="94">
        <f t="shared" si="27"/>
        <v>38000</v>
      </c>
      <c r="F156" s="107">
        <v>0</v>
      </c>
      <c r="G156" s="107">
        <v>0</v>
      </c>
      <c r="H156" s="107"/>
      <c r="I156" s="96"/>
      <c r="J156" s="96">
        <v>38000</v>
      </c>
      <c r="K156" s="112">
        <v>38000</v>
      </c>
      <c r="L156" s="112">
        <v>38000</v>
      </c>
      <c r="M156" s="97"/>
      <c r="N156" s="162"/>
      <c r="O156" s="96"/>
      <c r="P156" s="96"/>
      <c r="Q156" s="164"/>
    </row>
    <row r="157" spans="1:17" ht="15" customHeight="1" x14ac:dyDescent="0.25">
      <c r="A157" s="85" t="s">
        <v>347</v>
      </c>
      <c r="B157" s="86" t="s">
        <v>348</v>
      </c>
      <c r="C157" s="87" t="s">
        <v>331</v>
      </c>
      <c r="D157" s="87" t="s">
        <v>349</v>
      </c>
      <c r="E157" s="94">
        <f t="shared" si="27"/>
        <v>0</v>
      </c>
      <c r="F157" s="177"/>
      <c r="G157" s="177"/>
      <c r="H157" s="177"/>
      <c r="I157" s="96"/>
      <c r="J157" s="96"/>
      <c r="K157" s="112"/>
      <c r="L157" s="112"/>
      <c r="M157" s="97"/>
      <c r="N157" s="162"/>
      <c r="O157" s="96"/>
      <c r="P157" s="96"/>
      <c r="Q157" s="164"/>
    </row>
    <row r="158" spans="1:17" ht="15" customHeight="1" x14ac:dyDescent="0.25">
      <c r="A158" s="85" t="s">
        <v>350</v>
      </c>
      <c r="B158" s="86" t="s">
        <v>351</v>
      </c>
      <c r="C158" s="87" t="s">
        <v>331</v>
      </c>
      <c r="D158" s="87">
        <v>267</v>
      </c>
      <c r="E158" s="94">
        <f t="shared" si="27"/>
        <v>0</v>
      </c>
      <c r="F158" s="107">
        <v>0</v>
      </c>
      <c r="G158" s="107">
        <v>0</v>
      </c>
      <c r="H158" s="107"/>
      <c r="I158" s="96"/>
      <c r="J158" s="96"/>
      <c r="K158" s="112"/>
      <c r="L158" s="112"/>
      <c r="M158" s="97"/>
      <c r="N158" s="162"/>
      <c r="O158" s="96"/>
      <c r="P158" s="96"/>
      <c r="Q158" s="164"/>
    </row>
    <row r="159" spans="1:17" ht="15" customHeight="1" x14ac:dyDescent="0.25">
      <c r="A159" s="85" t="s">
        <v>352</v>
      </c>
      <c r="B159" s="86" t="s">
        <v>353</v>
      </c>
      <c r="C159" s="87" t="s">
        <v>331</v>
      </c>
      <c r="D159" s="87" t="s">
        <v>354</v>
      </c>
      <c r="E159" s="94">
        <f t="shared" si="27"/>
        <v>0</v>
      </c>
      <c r="F159" s="107">
        <v>0</v>
      </c>
      <c r="G159" s="107">
        <v>0</v>
      </c>
      <c r="H159" s="107"/>
      <c r="I159" s="96"/>
      <c r="J159" s="96"/>
      <c r="K159" s="112"/>
      <c r="L159" s="112"/>
      <c r="M159" s="97"/>
      <c r="N159" s="162"/>
      <c r="O159" s="96"/>
      <c r="P159" s="96"/>
      <c r="Q159" s="164"/>
    </row>
    <row r="160" spans="1:17" ht="15" customHeight="1" x14ac:dyDescent="0.25">
      <c r="A160" s="85" t="s">
        <v>292</v>
      </c>
      <c r="B160" s="86" t="s">
        <v>355</v>
      </c>
      <c r="C160" s="87" t="s">
        <v>331</v>
      </c>
      <c r="D160" s="87">
        <v>310</v>
      </c>
      <c r="E160" s="94">
        <f t="shared" si="27"/>
        <v>11104548.810000001</v>
      </c>
      <c r="F160" s="107">
        <v>0</v>
      </c>
      <c r="G160" s="107">
        <v>0</v>
      </c>
      <c r="H160" s="107">
        <v>0</v>
      </c>
      <c r="I160" s="96"/>
      <c r="J160" s="96">
        <v>11104548.810000001</v>
      </c>
      <c r="K160" s="112">
        <v>1259967.02</v>
      </c>
      <c r="L160" s="112">
        <v>1259967.02</v>
      </c>
      <c r="M160" s="97"/>
      <c r="N160" s="162"/>
      <c r="O160" s="96"/>
      <c r="P160" s="96"/>
      <c r="Q160" s="164"/>
    </row>
    <row r="161" spans="1:17" ht="15" customHeight="1" x14ac:dyDescent="0.25">
      <c r="A161" s="85" t="s">
        <v>356</v>
      </c>
      <c r="B161" s="86" t="s">
        <v>357</v>
      </c>
      <c r="C161" s="87" t="s">
        <v>331</v>
      </c>
      <c r="D161" s="87">
        <v>320</v>
      </c>
      <c r="E161" s="94">
        <f t="shared" si="27"/>
        <v>0</v>
      </c>
      <c r="F161" s="107">
        <v>0</v>
      </c>
      <c r="G161" s="107">
        <v>0</v>
      </c>
      <c r="H161" s="107"/>
      <c r="I161" s="96"/>
      <c r="J161" s="96"/>
      <c r="K161" s="112"/>
      <c r="L161" s="112"/>
      <c r="M161" s="97"/>
      <c r="N161" s="162"/>
      <c r="O161" s="96"/>
      <c r="P161" s="96"/>
      <c r="Q161" s="164"/>
    </row>
    <row r="162" spans="1:17" ht="15" customHeight="1" x14ac:dyDescent="0.25">
      <c r="A162" s="189" t="s">
        <v>358</v>
      </c>
      <c r="B162" s="190" t="s">
        <v>359</v>
      </c>
      <c r="C162" s="191" t="s">
        <v>331</v>
      </c>
      <c r="D162" s="191">
        <v>340</v>
      </c>
      <c r="E162" s="192">
        <f t="shared" si="27"/>
        <v>10900802.99</v>
      </c>
      <c r="F162" s="192">
        <f t="shared" ref="F162:M162" si="28">SUM(F163:F172)</f>
        <v>500000</v>
      </c>
      <c r="G162" s="192">
        <f t="shared" si="28"/>
        <v>0</v>
      </c>
      <c r="H162" s="192">
        <f t="shared" si="28"/>
        <v>0</v>
      </c>
      <c r="I162" s="192">
        <f t="shared" si="28"/>
        <v>0</v>
      </c>
      <c r="J162" s="192">
        <f t="shared" si="28"/>
        <v>10400802.99</v>
      </c>
      <c r="K162" s="192">
        <f t="shared" si="28"/>
        <v>10879964.66</v>
      </c>
      <c r="L162" s="192">
        <f t="shared" si="28"/>
        <v>10879964.66</v>
      </c>
      <c r="M162" s="193">
        <f t="shared" si="28"/>
        <v>0</v>
      </c>
      <c r="N162" s="171"/>
      <c r="O162" s="192">
        <f>SUM(O163:O170)</f>
        <v>0</v>
      </c>
      <c r="P162" s="192">
        <f>SUM(P163:P170)</f>
        <v>0</v>
      </c>
      <c r="Q162" s="164"/>
    </row>
    <row r="163" spans="1:17" ht="24" customHeight="1" x14ac:dyDescent="0.25">
      <c r="A163" s="85" t="s">
        <v>360</v>
      </c>
      <c r="B163" s="86" t="s">
        <v>361</v>
      </c>
      <c r="C163" s="87" t="s">
        <v>331</v>
      </c>
      <c r="D163" s="87">
        <v>341</v>
      </c>
      <c r="E163" s="94">
        <f t="shared" si="27"/>
        <v>1065067.24</v>
      </c>
      <c r="F163" s="107">
        <v>0</v>
      </c>
      <c r="G163" s="107">
        <v>0</v>
      </c>
      <c r="H163" s="107"/>
      <c r="I163" s="96"/>
      <c r="J163" s="96">
        <v>1065067.24</v>
      </c>
      <c r="K163" s="112">
        <v>1065067.24</v>
      </c>
      <c r="L163" s="112">
        <v>1065067.24</v>
      </c>
      <c r="M163" s="97"/>
      <c r="N163" s="162"/>
      <c r="O163" s="96"/>
      <c r="P163" s="96"/>
      <c r="Q163" s="164"/>
    </row>
    <row r="164" spans="1:17" ht="15" customHeight="1" x14ac:dyDescent="0.25">
      <c r="A164" s="85" t="s">
        <v>362</v>
      </c>
      <c r="B164" s="86" t="s">
        <v>363</v>
      </c>
      <c r="C164" s="87" t="s">
        <v>331</v>
      </c>
      <c r="D164" s="87">
        <v>342</v>
      </c>
      <c r="E164" s="94">
        <f t="shared" si="27"/>
        <v>0</v>
      </c>
      <c r="F164" s="107">
        <v>0</v>
      </c>
      <c r="G164" s="107">
        <v>0</v>
      </c>
      <c r="H164" s="107"/>
      <c r="I164" s="96"/>
      <c r="J164" s="96"/>
      <c r="K164" s="112"/>
      <c r="L164" s="112"/>
      <c r="M164" s="97"/>
      <c r="N164" s="162"/>
      <c r="O164" s="96"/>
      <c r="P164" s="96"/>
      <c r="Q164" s="164"/>
    </row>
    <row r="165" spans="1:17" ht="15" customHeight="1" x14ac:dyDescent="0.25">
      <c r="A165" s="85" t="s">
        <v>364</v>
      </c>
      <c r="B165" s="86" t="s">
        <v>365</v>
      </c>
      <c r="C165" s="87" t="s">
        <v>331</v>
      </c>
      <c r="D165" s="87">
        <v>343</v>
      </c>
      <c r="E165" s="94">
        <f t="shared" si="27"/>
        <v>600000</v>
      </c>
      <c r="F165" s="107">
        <v>500000</v>
      </c>
      <c r="G165" s="107">
        <v>0</v>
      </c>
      <c r="H165" s="107"/>
      <c r="I165" s="96"/>
      <c r="J165" s="96">
        <v>100000</v>
      </c>
      <c r="K165" s="112">
        <v>600000</v>
      </c>
      <c r="L165" s="112">
        <v>600000</v>
      </c>
      <c r="M165" s="97"/>
      <c r="N165" s="162"/>
      <c r="O165" s="96"/>
      <c r="P165" s="96"/>
      <c r="Q165" s="164"/>
    </row>
    <row r="166" spans="1:17" ht="15.75" customHeight="1" x14ac:dyDescent="0.25">
      <c r="A166" s="85" t="s">
        <v>366</v>
      </c>
      <c r="B166" s="86" t="s">
        <v>367</v>
      </c>
      <c r="C166" s="87" t="s">
        <v>331</v>
      </c>
      <c r="D166" s="87">
        <v>344</v>
      </c>
      <c r="E166" s="94">
        <f t="shared" si="27"/>
        <v>4314235.75</v>
      </c>
      <c r="F166" s="107">
        <v>0</v>
      </c>
      <c r="G166" s="107">
        <v>0</v>
      </c>
      <c r="H166" s="107"/>
      <c r="I166" s="96"/>
      <c r="J166" s="96">
        <v>4314235.75</v>
      </c>
      <c r="K166" s="112">
        <v>4293397.42</v>
      </c>
      <c r="L166" s="112">
        <v>4293397.42</v>
      </c>
      <c r="M166" s="97"/>
      <c r="N166" s="162"/>
      <c r="O166" s="96"/>
      <c r="P166" s="96"/>
      <c r="Q166" s="164"/>
    </row>
    <row r="167" spans="1:17" ht="15" customHeight="1" x14ac:dyDescent="0.25">
      <c r="A167" s="85" t="s">
        <v>368</v>
      </c>
      <c r="B167" s="86" t="s">
        <v>369</v>
      </c>
      <c r="C167" s="87" t="s">
        <v>331</v>
      </c>
      <c r="D167" s="87">
        <v>345</v>
      </c>
      <c r="E167" s="94">
        <f t="shared" si="27"/>
        <v>350000</v>
      </c>
      <c r="F167" s="107">
        <v>0</v>
      </c>
      <c r="G167" s="107">
        <v>0</v>
      </c>
      <c r="H167" s="107"/>
      <c r="I167" s="96"/>
      <c r="J167" s="96">
        <v>350000</v>
      </c>
      <c r="K167" s="112">
        <v>350000</v>
      </c>
      <c r="L167" s="112">
        <v>350000</v>
      </c>
      <c r="M167" s="97"/>
      <c r="N167" s="162"/>
      <c r="O167" s="96"/>
      <c r="P167" s="96"/>
      <c r="Q167" s="164"/>
    </row>
    <row r="168" spans="1:17" ht="15" customHeight="1" x14ac:dyDescent="0.25">
      <c r="A168" s="85" t="s">
        <v>295</v>
      </c>
      <c r="B168" s="86" t="s">
        <v>370</v>
      </c>
      <c r="C168" s="87" t="s">
        <v>331</v>
      </c>
      <c r="D168" s="87">
        <v>346</v>
      </c>
      <c r="E168" s="94">
        <f t="shared" si="27"/>
        <v>3471500</v>
      </c>
      <c r="F168" s="107">
        <v>0</v>
      </c>
      <c r="G168" s="107">
        <v>0</v>
      </c>
      <c r="H168" s="107"/>
      <c r="I168" s="96"/>
      <c r="J168" s="96">
        <v>3471500</v>
      </c>
      <c r="K168" s="112">
        <v>3471500</v>
      </c>
      <c r="L168" s="112">
        <v>3471500</v>
      </c>
      <c r="M168" s="97"/>
      <c r="N168" s="162"/>
      <c r="O168" s="96"/>
      <c r="P168" s="96"/>
      <c r="Q168" s="164"/>
    </row>
    <row r="169" spans="1:17" ht="15" customHeight="1" x14ac:dyDescent="0.25">
      <c r="A169" s="85" t="s">
        <v>298</v>
      </c>
      <c r="B169" s="86" t="s">
        <v>371</v>
      </c>
      <c r="C169" s="87" t="s">
        <v>331</v>
      </c>
      <c r="D169" s="87">
        <v>347</v>
      </c>
      <c r="E169" s="94">
        <f t="shared" si="27"/>
        <v>0</v>
      </c>
      <c r="F169" s="107">
        <v>0</v>
      </c>
      <c r="G169" s="107">
        <v>0</v>
      </c>
      <c r="H169" s="107"/>
      <c r="I169" s="96"/>
      <c r="J169" s="96"/>
      <c r="K169" s="112"/>
      <c r="L169" s="112"/>
      <c r="M169" s="97"/>
      <c r="N169" s="162"/>
      <c r="O169" s="96"/>
      <c r="P169" s="96"/>
      <c r="Q169" s="164"/>
    </row>
    <row r="170" spans="1:17" ht="15" customHeight="1" x14ac:dyDescent="0.25">
      <c r="A170" s="85" t="s">
        <v>301</v>
      </c>
      <c r="B170" s="86" t="s">
        <v>372</v>
      </c>
      <c r="C170" s="87" t="s">
        <v>331</v>
      </c>
      <c r="D170" s="87">
        <v>349</v>
      </c>
      <c r="E170" s="94">
        <f t="shared" si="27"/>
        <v>1100000</v>
      </c>
      <c r="F170" s="107">
        <v>0</v>
      </c>
      <c r="G170" s="107">
        <v>0</v>
      </c>
      <c r="H170" s="107"/>
      <c r="I170" s="96"/>
      <c r="J170" s="96">
        <v>1100000</v>
      </c>
      <c r="K170" s="112">
        <v>1100000</v>
      </c>
      <c r="L170" s="112">
        <v>1100000</v>
      </c>
      <c r="M170" s="97"/>
      <c r="N170" s="162"/>
      <c r="O170" s="96"/>
      <c r="P170" s="96"/>
      <c r="Q170" s="164"/>
    </row>
    <row r="171" spans="1:17" ht="15" customHeight="1" x14ac:dyDescent="0.25">
      <c r="A171" s="85" t="s">
        <v>304</v>
      </c>
      <c r="B171" s="86" t="s">
        <v>373</v>
      </c>
      <c r="C171" s="87" t="s">
        <v>331</v>
      </c>
      <c r="D171" s="87" t="s">
        <v>306</v>
      </c>
      <c r="E171" s="94">
        <f t="shared" si="27"/>
        <v>0</v>
      </c>
      <c r="F171" s="107">
        <v>0</v>
      </c>
      <c r="G171" s="107">
        <v>0</v>
      </c>
      <c r="H171" s="107"/>
      <c r="I171" s="96"/>
      <c r="J171" s="96"/>
      <c r="K171" s="112"/>
      <c r="L171" s="112"/>
      <c r="M171" s="97"/>
      <c r="N171" s="162"/>
      <c r="O171" s="96"/>
      <c r="P171" s="96"/>
      <c r="Q171" s="164"/>
    </row>
    <row r="172" spans="1:17" ht="24" customHeight="1" x14ac:dyDescent="0.25">
      <c r="A172" s="85" t="s">
        <v>307</v>
      </c>
      <c r="B172" s="86" t="s">
        <v>374</v>
      </c>
      <c r="C172" s="87" t="s">
        <v>331</v>
      </c>
      <c r="D172" s="87" t="s">
        <v>309</v>
      </c>
      <c r="E172" s="94">
        <f t="shared" si="27"/>
        <v>0</v>
      </c>
      <c r="F172" s="107">
        <v>0</v>
      </c>
      <c r="G172" s="107">
        <v>0</v>
      </c>
      <c r="H172" s="107"/>
      <c r="I172" s="96"/>
      <c r="J172" s="96"/>
      <c r="K172" s="112"/>
      <c r="L172" s="112"/>
      <c r="M172" s="97"/>
      <c r="N172" s="162"/>
      <c r="O172" s="96"/>
      <c r="P172" s="96"/>
      <c r="Q172" s="164"/>
    </row>
    <row r="173" spans="1:17" ht="24" customHeight="1" x14ac:dyDescent="0.25">
      <c r="A173" s="99" t="s">
        <v>375</v>
      </c>
      <c r="B173" s="100" t="s">
        <v>376</v>
      </c>
      <c r="C173" s="101" t="s">
        <v>377</v>
      </c>
      <c r="D173" s="101"/>
      <c r="E173" s="102">
        <f t="shared" si="27"/>
        <v>0</v>
      </c>
      <c r="F173" s="194">
        <f t="shared" ref="F173:M173" si="29">SUM(F174:F177)</f>
        <v>0</v>
      </c>
      <c r="G173" s="194">
        <f t="shared" si="29"/>
        <v>0</v>
      </c>
      <c r="H173" s="194">
        <f t="shared" si="29"/>
        <v>0</v>
      </c>
      <c r="I173" s="194">
        <f t="shared" si="29"/>
        <v>0</v>
      </c>
      <c r="J173" s="194">
        <f t="shared" si="29"/>
        <v>0</v>
      </c>
      <c r="K173" s="194">
        <f t="shared" si="29"/>
        <v>0</v>
      </c>
      <c r="L173" s="194">
        <f t="shared" si="29"/>
        <v>0</v>
      </c>
      <c r="M173" s="195">
        <f t="shared" si="29"/>
        <v>0</v>
      </c>
      <c r="N173" s="196"/>
      <c r="O173" s="197">
        <f>SUM(O174:O177)</f>
        <v>0</v>
      </c>
      <c r="P173" s="197">
        <f>SUM(P174:P177)</f>
        <v>0</v>
      </c>
      <c r="Q173" s="164"/>
    </row>
    <row r="174" spans="1:17" ht="15" customHeight="1" x14ac:dyDescent="0.25">
      <c r="A174" s="85" t="s">
        <v>285</v>
      </c>
      <c r="B174" s="86" t="s">
        <v>378</v>
      </c>
      <c r="C174" s="87" t="s">
        <v>377</v>
      </c>
      <c r="D174" s="87" t="s">
        <v>287</v>
      </c>
      <c r="E174" s="94">
        <f t="shared" si="27"/>
        <v>0</v>
      </c>
      <c r="F174" s="107">
        <v>0</v>
      </c>
      <c r="G174" s="107">
        <v>0</v>
      </c>
      <c r="H174" s="107"/>
      <c r="I174" s="96"/>
      <c r="J174" s="96"/>
      <c r="K174" s="112"/>
      <c r="L174" s="112"/>
      <c r="M174" s="97"/>
      <c r="N174" s="162"/>
      <c r="O174" s="96"/>
      <c r="P174" s="96"/>
      <c r="Q174" s="164"/>
    </row>
    <row r="175" spans="1:17" ht="15" customHeight="1" x14ac:dyDescent="0.25">
      <c r="A175" s="85" t="s">
        <v>379</v>
      </c>
      <c r="B175" s="86" t="s">
        <v>380</v>
      </c>
      <c r="C175" s="87" t="s">
        <v>377</v>
      </c>
      <c r="D175" s="87" t="s">
        <v>237</v>
      </c>
      <c r="E175" s="94">
        <f t="shared" si="27"/>
        <v>0</v>
      </c>
      <c r="F175" s="107">
        <v>0</v>
      </c>
      <c r="G175" s="107">
        <v>0</v>
      </c>
      <c r="H175" s="107"/>
      <c r="I175" s="96"/>
      <c r="J175" s="96"/>
      <c r="K175" s="112"/>
      <c r="L175" s="112"/>
      <c r="M175" s="97"/>
      <c r="N175" s="162"/>
      <c r="O175" s="96"/>
      <c r="P175" s="96"/>
      <c r="Q175" s="164"/>
    </row>
    <row r="176" spans="1:17" ht="15" customHeight="1" x14ac:dyDescent="0.25">
      <c r="A176" s="85" t="s">
        <v>381</v>
      </c>
      <c r="B176" s="86" t="s">
        <v>382</v>
      </c>
      <c r="C176" s="87" t="s">
        <v>377</v>
      </c>
      <c r="D176" s="87" t="s">
        <v>291</v>
      </c>
      <c r="E176" s="94">
        <f t="shared" si="27"/>
        <v>0</v>
      </c>
      <c r="F176" s="107">
        <v>0</v>
      </c>
      <c r="G176" s="107">
        <v>0</v>
      </c>
      <c r="H176" s="107"/>
      <c r="I176" s="96"/>
      <c r="J176" s="96"/>
      <c r="K176" s="112"/>
      <c r="L176" s="112"/>
      <c r="M176" s="97"/>
      <c r="N176" s="162"/>
      <c r="O176" s="96"/>
      <c r="P176" s="96"/>
      <c r="Q176" s="164"/>
    </row>
    <row r="177" spans="1:17" ht="15" customHeight="1" x14ac:dyDescent="0.25">
      <c r="A177" s="85" t="s">
        <v>356</v>
      </c>
      <c r="B177" s="86" t="s">
        <v>383</v>
      </c>
      <c r="C177" s="87" t="s">
        <v>377</v>
      </c>
      <c r="D177" s="87" t="s">
        <v>384</v>
      </c>
      <c r="E177" s="94">
        <f t="shared" si="27"/>
        <v>0</v>
      </c>
      <c r="F177" s="107">
        <v>0</v>
      </c>
      <c r="G177" s="107">
        <v>0</v>
      </c>
      <c r="H177" s="107"/>
      <c r="I177" s="96"/>
      <c r="J177" s="96"/>
      <c r="K177" s="112"/>
      <c r="L177" s="112"/>
      <c r="M177" s="97"/>
      <c r="N177" s="162"/>
      <c r="O177" s="96"/>
      <c r="P177" s="96"/>
      <c r="Q177" s="164"/>
    </row>
    <row r="178" spans="1:17" ht="15" customHeight="1" x14ac:dyDescent="0.25">
      <c r="A178" s="99" t="s">
        <v>329</v>
      </c>
      <c r="B178" s="100" t="s">
        <v>385</v>
      </c>
      <c r="C178" s="101" t="s">
        <v>386</v>
      </c>
      <c r="D178" s="101"/>
      <c r="E178" s="102">
        <f t="shared" si="27"/>
        <v>32213658.899999999</v>
      </c>
      <c r="F178" s="197">
        <f t="shared" ref="F178:M178" si="30">SUM(F179)</f>
        <v>17563658.899999999</v>
      </c>
      <c r="G178" s="197">
        <f t="shared" si="30"/>
        <v>0</v>
      </c>
      <c r="H178" s="197">
        <f t="shared" si="30"/>
        <v>0</v>
      </c>
      <c r="I178" s="197">
        <f t="shared" si="30"/>
        <v>0</v>
      </c>
      <c r="J178" s="197">
        <f t="shared" si="30"/>
        <v>14650000</v>
      </c>
      <c r="K178" s="197">
        <f t="shared" si="30"/>
        <v>32213658.899999999</v>
      </c>
      <c r="L178" s="197">
        <f t="shared" si="30"/>
        <v>32213658.899999999</v>
      </c>
      <c r="M178" s="198">
        <f t="shared" si="30"/>
        <v>0</v>
      </c>
      <c r="N178" s="199"/>
      <c r="O178" s="197">
        <f>SUM(O179)</f>
        <v>0</v>
      </c>
      <c r="P178" s="197">
        <f>SUM(P179)</f>
        <v>0</v>
      </c>
      <c r="Q178" s="164"/>
    </row>
    <row r="179" spans="1:17" ht="15" customHeight="1" x14ac:dyDescent="0.25">
      <c r="A179" s="85" t="s">
        <v>232</v>
      </c>
      <c r="B179" s="86" t="s">
        <v>387</v>
      </c>
      <c r="C179" s="87" t="s">
        <v>386</v>
      </c>
      <c r="D179" s="87" t="s">
        <v>234</v>
      </c>
      <c r="E179" s="94">
        <f t="shared" si="27"/>
        <v>32213658.899999999</v>
      </c>
      <c r="F179" s="107">
        <v>17563658.899999999</v>
      </c>
      <c r="G179" s="107">
        <v>0</v>
      </c>
      <c r="H179" s="107"/>
      <c r="I179" s="96"/>
      <c r="J179" s="96">
        <v>14650000</v>
      </c>
      <c r="K179" s="112">
        <v>32213658.899999999</v>
      </c>
      <c r="L179" s="112">
        <v>32213658.899999999</v>
      </c>
      <c r="M179" s="97"/>
      <c r="N179" s="162"/>
      <c r="O179" s="96"/>
      <c r="P179" s="96"/>
      <c r="Q179" s="164"/>
    </row>
    <row r="180" spans="1:17" ht="15" customHeight="1" x14ac:dyDescent="0.25">
      <c r="A180" s="181" t="s">
        <v>388</v>
      </c>
      <c r="B180" s="182" t="s">
        <v>389</v>
      </c>
      <c r="C180" s="183" t="s">
        <v>390</v>
      </c>
      <c r="D180" s="183"/>
      <c r="E180" s="184">
        <f t="shared" si="27"/>
        <v>58000248.119999997</v>
      </c>
      <c r="F180" s="184">
        <f t="shared" ref="F180:M180" si="31">SUM(F181,F194,F195,F196)</f>
        <v>0</v>
      </c>
      <c r="G180" s="184">
        <f t="shared" si="31"/>
        <v>55418730.439999998</v>
      </c>
      <c r="H180" s="184">
        <f t="shared" si="31"/>
        <v>0</v>
      </c>
      <c r="I180" s="184">
        <f t="shared" si="31"/>
        <v>0</v>
      </c>
      <c r="J180" s="184">
        <f t="shared" si="31"/>
        <v>2581517.6799999997</v>
      </c>
      <c r="K180" s="184">
        <f t="shared" si="31"/>
        <v>1560017.68</v>
      </c>
      <c r="L180" s="184">
        <f t="shared" si="31"/>
        <v>1560017.68</v>
      </c>
      <c r="M180" s="185">
        <f t="shared" si="31"/>
        <v>0</v>
      </c>
      <c r="N180" s="186"/>
      <c r="O180" s="184">
        <f>SUM(O181,O194,O195,O196)</f>
        <v>0</v>
      </c>
      <c r="P180" s="184">
        <f>SUM(P181,P194,P195,P196)</f>
        <v>0</v>
      </c>
      <c r="Q180" s="164"/>
    </row>
    <row r="181" spans="1:17" ht="27" customHeight="1" x14ac:dyDescent="0.25">
      <c r="A181" s="200" t="s">
        <v>391</v>
      </c>
      <c r="B181" s="201" t="s">
        <v>392</v>
      </c>
      <c r="C181" s="202" t="s">
        <v>384</v>
      </c>
      <c r="D181" s="202"/>
      <c r="E181" s="203">
        <f t="shared" si="27"/>
        <v>24758337.239999998</v>
      </c>
      <c r="F181" s="203">
        <f t="shared" ref="F181:M181" si="32">SUM(F183,F189)</f>
        <v>0</v>
      </c>
      <c r="G181" s="203">
        <f t="shared" si="32"/>
        <v>22730419.559999999</v>
      </c>
      <c r="H181" s="203">
        <f t="shared" si="32"/>
        <v>0</v>
      </c>
      <c r="I181" s="203">
        <f t="shared" si="32"/>
        <v>0</v>
      </c>
      <c r="J181" s="203">
        <f t="shared" si="32"/>
        <v>2027917.68</v>
      </c>
      <c r="K181" s="203">
        <f t="shared" si="32"/>
        <v>1229217.68</v>
      </c>
      <c r="L181" s="203">
        <f t="shared" si="32"/>
        <v>1229217.68</v>
      </c>
      <c r="M181" s="204">
        <f t="shared" si="32"/>
        <v>0</v>
      </c>
      <c r="N181" s="171"/>
      <c r="O181" s="203">
        <f>SUM(O183,O189)</f>
        <v>0</v>
      </c>
      <c r="P181" s="203">
        <f>SUM(P183,P189)</f>
        <v>0</v>
      </c>
      <c r="Q181" s="164"/>
    </row>
    <row r="182" spans="1:17" ht="12.75" customHeight="1" x14ac:dyDescent="0.25">
      <c r="A182" s="85" t="s">
        <v>393</v>
      </c>
      <c r="B182" s="86"/>
      <c r="C182" s="87"/>
      <c r="D182" s="87"/>
      <c r="E182" s="88"/>
      <c r="F182" s="89"/>
      <c r="G182" s="89"/>
      <c r="H182" s="89"/>
      <c r="I182" s="89"/>
      <c r="J182" s="89"/>
      <c r="K182" s="180"/>
      <c r="L182" s="180"/>
      <c r="M182" s="92"/>
      <c r="N182" s="162"/>
      <c r="O182" s="173"/>
      <c r="P182" s="173"/>
      <c r="Q182" s="164"/>
    </row>
    <row r="183" spans="1:17" ht="24" customHeight="1" x14ac:dyDescent="0.25">
      <c r="A183" s="99" t="s">
        <v>394</v>
      </c>
      <c r="B183" s="100" t="s">
        <v>395</v>
      </c>
      <c r="C183" s="101" t="s">
        <v>396</v>
      </c>
      <c r="D183" s="101"/>
      <c r="E183" s="102">
        <f t="shared" ref="E183:E197" si="33">SUM(F183:J183)</f>
        <v>11815289.119999999</v>
      </c>
      <c r="F183" s="102">
        <f t="shared" ref="F183:M183" si="34">SUM(F184:F188)</f>
        <v>0</v>
      </c>
      <c r="G183" s="102">
        <f t="shared" si="34"/>
        <v>11385289.119999999</v>
      </c>
      <c r="H183" s="102">
        <f t="shared" si="34"/>
        <v>0</v>
      </c>
      <c r="I183" s="102">
        <f t="shared" si="34"/>
        <v>0</v>
      </c>
      <c r="J183" s="102">
        <f t="shared" si="34"/>
        <v>430000</v>
      </c>
      <c r="K183" s="102">
        <f t="shared" si="34"/>
        <v>70000</v>
      </c>
      <c r="L183" s="102">
        <f t="shared" si="34"/>
        <v>70000</v>
      </c>
      <c r="M183" s="106">
        <f t="shared" si="34"/>
        <v>0</v>
      </c>
      <c r="N183" s="171"/>
      <c r="O183" s="102">
        <f>SUM(O184:O188)</f>
        <v>0</v>
      </c>
      <c r="P183" s="102">
        <f>SUM(P184:P188)</f>
        <v>0</v>
      </c>
      <c r="Q183" s="164"/>
    </row>
    <row r="184" spans="1:17" ht="15" customHeight="1" x14ac:dyDescent="0.25">
      <c r="A184" s="85" t="s">
        <v>397</v>
      </c>
      <c r="B184" s="86" t="s">
        <v>398</v>
      </c>
      <c r="C184" s="87" t="s">
        <v>396</v>
      </c>
      <c r="D184" s="87" t="s">
        <v>399</v>
      </c>
      <c r="E184" s="94">
        <f t="shared" si="33"/>
        <v>11515289.119999999</v>
      </c>
      <c r="F184" s="107">
        <v>0</v>
      </c>
      <c r="G184" s="107">
        <v>11385289.119999999</v>
      </c>
      <c r="H184" s="107"/>
      <c r="I184" s="96"/>
      <c r="J184" s="96">
        <v>130000</v>
      </c>
      <c r="K184" s="112">
        <v>70000</v>
      </c>
      <c r="L184" s="112">
        <v>70000</v>
      </c>
      <c r="M184" s="97"/>
      <c r="N184" s="162"/>
      <c r="O184" s="96"/>
      <c r="P184" s="96"/>
      <c r="Q184" s="164"/>
    </row>
    <row r="185" spans="1:17" ht="15" customHeight="1" x14ac:dyDescent="0.25">
      <c r="A185" s="85" t="s">
        <v>400</v>
      </c>
      <c r="B185" s="86" t="s">
        <v>401</v>
      </c>
      <c r="C185" s="87" t="s">
        <v>396</v>
      </c>
      <c r="D185" s="87" t="s">
        <v>402</v>
      </c>
      <c r="E185" s="94">
        <f t="shared" si="33"/>
        <v>0</v>
      </c>
      <c r="F185" s="107">
        <v>0</v>
      </c>
      <c r="G185" s="107">
        <v>0</v>
      </c>
      <c r="H185" s="107"/>
      <c r="I185" s="96"/>
      <c r="J185" s="96"/>
      <c r="K185" s="112"/>
      <c r="L185" s="112"/>
      <c r="M185" s="97"/>
      <c r="N185" s="162"/>
      <c r="O185" s="96"/>
      <c r="P185" s="96"/>
      <c r="Q185" s="164"/>
    </row>
    <row r="186" spans="1:17" ht="15" customHeight="1" x14ac:dyDescent="0.25">
      <c r="A186" s="85" t="s">
        <v>403</v>
      </c>
      <c r="B186" s="86" t="s">
        <v>404</v>
      </c>
      <c r="C186" s="87" t="s">
        <v>396</v>
      </c>
      <c r="D186" s="87">
        <v>264</v>
      </c>
      <c r="E186" s="94">
        <f t="shared" si="33"/>
        <v>300000</v>
      </c>
      <c r="F186" s="107">
        <v>0</v>
      </c>
      <c r="G186" s="107">
        <v>0</v>
      </c>
      <c r="H186" s="107"/>
      <c r="I186" s="96"/>
      <c r="J186" s="96">
        <v>300000</v>
      </c>
      <c r="K186" s="112"/>
      <c r="L186" s="112"/>
      <c r="M186" s="97"/>
      <c r="N186" s="162"/>
      <c r="O186" s="96"/>
      <c r="P186" s="96"/>
      <c r="Q186" s="164"/>
    </row>
    <row r="187" spans="1:17" ht="15" customHeight="1" x14ac:dyDescent="0.25">
      <c r="A187" s="85" t="s">
        <v>213</v>
      </c>
      <c r="B187" s="86" t="s">
        <v>405</v>
      </c>
      <c r="C187" s="87" t="s">
        <v>396</v>
      </c>
      <c r="D187" s="87">
        <v>266</v>
      </c>
      <c r="E187" s="94">
        <f t="shared" si="33"/>
        <v>0</v>
      </c>
      <c r="F187" s="107">
        <v>0</v>
      </c>
      <c r="G187" s="107">
        <v>0</v>
      </c>
      <c r="H187" s="107"/>
      <c r="I187" s="96"/>
      <c r="J187" s="96"/>
      <c r="K187" s="112"/>
      <c r="L187" s="112"/>
      <c r="M187" s="97"/>
      <c r="N187" s="162"/>
      <c r="O187" s="96"/>
      <c r="P187" s="96"/>
      <c r="Q187" s="164"/>
    </row>
    <row r="188" spans="1:17" ht="15" customHeight="1" x14ac:dyDescent="0.25">
      <c r="A188" s="85" t="s">
        <v>406</v>
      </c>
      <c r="B188" s="86" t="s">
        <v>407</v>
      </c>
      <c r="C188" s="87" t="s">
        <v>396</v>
      </c>
      <c r="D188" s="87" t="s">
        <v>249</v>
      </c>
      <c r="E188" s="94">
        <f t="shared" si="33"/>
        <v>0</v>
      </c>
      <c r="F188" s="107">
        <v>0</v>
      </c>
      <c r="G188" s="107">
        <v>0</v>
      </c>
      <c r="H188" s="107"/>
      <c r="I188" s="96"/>
      <c r="J188" s="96"/>
      <c r="K188" s="112"/>
      <c r="L188" s="112"/>
      <c r="M188" s="97"/>
      <c r="N188" s="162"/>
      <c r="O188" s="96"/>
      <c r="P188" s="96"/>
      <c r="Q188" s="164"/>
    </row>
    <row r="189" spans="1:17" ht="25.5" customHeight="1" x14ac:dyDescent="0.25">
      <c r="A189" s="99" t="s">
        <v>408</v>
      </c>
      <c r="B189" s="100" t="s">
        <v>409</v>
      </c>
      <c r="C189" s="101" t="s">
        <v>410</v>
      </c>
      <c r="D189" s="101"/>
      <c r="E189" s="102">
        <f t="shared" si="33"/>
        <v>12943048.119999999</v>
      </c>
      <c r="F189" s="102">
        <f t="shared" ref="F189:M189" si="35">SUM(F190:F193)</f>
        <v>0</v>
      </c>
      <c r="G189" s="102">
        <f t="shared" si="35"/>
        <v>11345130.439999999</v>
      </c>
      <c r="H189" s="102">
        <f t="shared" si="35"/>
        <v>0</v>
      </c>
      <c r="I189" s="102">
        <f t="shared" si="35"/>
        <v>0</v>
      </c>
      <c r="J189" s="102">
        <f t="shared" si="35"/>
        <v>1597917.68</v>
      </c>
      <c r="K189" s="102">
        <f t="shared" si="35"/>
        <v>1159217.68</v>
      </c>
      <c r="L189" s="102">
        <f t="shared" si="35"/>
        <v>1159217.68</v>
      </c>
      <c r="M189" s="174">
        <f t="shared" si="35"/>
        <v>0</v>
      </c>
      <c r="N189" s="179"/>
      <c r="O189" s="102">
        <f>SUM(O191:O193)</f>
        <v>0</v>
      </c>
      <c r="P189" s="102">
        <f>SUM(P191:P193)</f>
        <v>0</v>
      </c>
      <c r="Q189" s="164"/>
    </row>
    <row r="190" spans="1:17" ht="16.5" customHeight="1" x14ac:dyDescent="0.25">
      <c r="A190" s="85" t="s">
        <v>379</v>
      </c>
      <c r="B190" s="86" t="s">
        <v>411</v>
      </c>
      <c r="C190" s="87" t="s">
        <v>410</v>
      </c>
      <c r="D190" s="87" t="s">
        <v>237</v>
      </c>
      <c r="E190" s="94">
        <f t="shared" si="33"/>
        <v>11438700</v>
      </c>
      <c r="F190" s="107">
        <v>0</v>
      </c>
      <c r="G190" s="107">
        <v>10000000</v>
      </c>
      <c r="H190" s="107"/>
      <c r="I190" s="96"/>
      <c r="J190" s="96">
        <v>1438700</v>
      </c>
      <c r="K190" s="96">
        <v>1000000</v>
      </c>
      <c r="L190" s="96">
        <v>1000000</v>
      </c>
      <c r="M190" s="97"/>
      <c r="N190" s="171"/>
      <c r="O190" s="102"/>
      <c r="P190" s="102"/>
      <c r="Q190" s="164"/>
    </row>
    <row r="191" spans="1:17" ht="15" customHeight="1" x14ac:dyDescent="0.25">
      <c r="A191" s="85" t="s">
        <v>400</v>
      </c>
      <c r="B191" s="86" t="s">
        <v>412</v>
      </c>
      <c r="C191" s="87" t="s">
        <v>410</v>
      </c>
      <c r="D191" s="87" t="s">
        <v>402</v>
      </c>
      <c r="E191" s="94">
        <f t="shared" si="33"/>
        <v>1504348.1199999999</v>
      </c>
      <c r="F191" s="107">
        <v>0</v>
      </c>
      <c r="G191" s="107">
        <v>1345130.44</v>
      </c>
      <c r="H191" s="107"/>
      <c r="I191" s="96"/>
      <c r="J191" s="96">
        <v>159217.68</v>
      </c>
      <c r="K191" s="112">
        <v>159217.68</v>
      </c>
      <c r="L191" s="112">
        <v>159217.68</v>
      </c>
      <c r="M191" s="97"/>
      <c r="N191" s="162"/>
      <c r="O191" s="96"/>
      <c r="P191" s="96"/>
      <c r="Q191" s="164"/>
    </row>
    <row r="192" spans="1:17" ht="15" customHeight="1" x14ac:dyDescent="0.25">
      <c r="A192" s="85" t="s">
        <v>413</v>
      </c>
      <c r="B192" s="86" t="s">
        <v>414</v>
      </c>
      <c r="C192" s="87" t="s">
        <v>410</v>
      </c>
      <c r="D192" s="87">
        <v>265</v>
      </c>
      <c r="E192" s="94">
        <f t="shared" si="33"/>
        <v>0</v>
      </c>
      <c r="F192" s="107">
        <v>0</v>
      </c>
      <c r="G192" s="107">
        <v>0</v>
      </c>
      <c r="H192" s="107"/>
      <c r="I192" s="96"/>
      <c r="J192" s="96"/>
      <c r="K192" s="112"/>
      <c r="L192" s="112"/>
      <c r="M192" s="97"/>
      <c r="N192" s="162"/>
      <c r="O192" s="96"/>
      <c r="P192" s="96"/>
      <c r="Q192" s="164"/>
    </row>
    <row r="193" spans="1:17" ht="15" customHeight="1" x14ac:dyDescent="0.25">
      <c r="A193" s="85" t="s">
        <v>415</v>
      </c>
      <c r="B193" s="86" t="s">
        <v>416</v>
      </c>
      <c r="C193" s="87" t="s">
        <v>410</v>
      </c>
      <c r="D193" s="87" t="s">
        <v>417</v>
      </c>
      <c r="E193" s="94">
        <f t="shared" si="33"/>
        <v>0</v>
      </c>
      <c r="F193" s="107">
        <v>0</v>
      </c>
      <c r="G193" s="107">
        <v>0</v>
      </c>
      <c r="H193" s="107"/>
      <c r="I193" s="96"/>
      <c r="J193" s="96"/>
      <c r="K193" s="112"/>
      <c r="L193" s="112"/>
      <c r="M193" s="97"/>
      <c r="N193" s="162"/>
      <c r="O193" s="96"/>
      <c r="P193" s="96"/>
      <c r="Q193" s="164"/>
    </row>
    <row r="194" spans="1:17" ht="24" customHeight="1" x14ac:dyDescent="0.25">
      <c r="A194" s="200" t="s">
        <v>418</v>
      </c>
      <c r="B194" s="201" t="s">
        <v>419</v>
      </c>
      <c r="C194" s="202" t="s">
        <v>420</v>
      </c>
      <c r="D194" s="202" t="s">
        <v>249</v>
      </c>
      <c r="E194" s="203">
        <f t="shared" si="33"/>
        <v>32969110.879999999</v>
      </c>
      <c r="F194" s="107">
        <v>0</v>
      </c>
      <c r="G194" s="107">
        <v>32688310.879999999</v>
      </c>
      <c r="H194" s="107"/>
      <c r="I194" s="205"/>
      <c r="J194" s="205">
        <v>280800</v>
      </c>
      <c r="K194" s="205">
        <v>280800</v>
      </c>
      <c r="L194" s="205">
        <v>280800</v>
      </c>
      <c r="M194" s="206"/>
      <c r="N194" s="162"/>
      <c r="O194" s="96"/>
      <c r="P194" s="96"/>
      <c r="Q194" s="164"/>
    </row>
    <row r="195" spans="1:17" ht="36" customHeight="1" x14ac:dyDescent="0.25">
      <c r="A195" s="200" t="s">
        <v>421</v>
      </c>
      <c r="B195" s="201" t="s">
        <v>422</v>
      </c>
      <c r="C195" s="202" t="s">
        <v>423</v>
      </c>
      <c r="D195" s="202" t="s">
        <v>249</v>
      </c>
      <c r="E195" s="203">
        <f t="shared" si="33"/>
        <v>272800</v>
      </c>
      <c r="F195" s="107"/>
      <c r="G195" s="107"/>
      <c r="H195" s="107"/>
      <c r="I195" s="205"/>
      <c r="J195" s="205">
        <v>272800</v>
      </c>
      <c r="K195" s="205">
        <v>50000</v>
      </c>
      <c r="L195" s="205">
        <v>50000</v>
      </c>
      <c r="M195" s="206"/>
      <c r="N195" s="162"/>
      <c r="O195" s="96"/>
      <c r="P195" s="96"/>
      <c r="Q195" s="164"/>
    </row>
    <row r="196" spans="1:17" ht="15" customHeight="1" x14ac:dyDescent="0.25">
      <c r="A196" s="200" t="s">
        <v>424</v>
      </c>
      <c r="B196" s="201" t="s">
        <v>425</v>
      </c>
      <c r="C196" s="202" t="s">
        <v>426</v>
      </c>
      <c r="D196" s="202" t="s">
        <v>249</v>
      </c>
      <c r="E196" s="203">
        <f t="shared" si="33"/>
        <v>0</v>
      </c>
      <c r="F196" s="107">
        <v>0</v>
      </c>
      <c r="G196" s="107">
        <v>0</v>
      </c>
      <c r="H196" s="107"/>
      <c r="I196" s="205"/>
      <c r="J196" s="205"/>
      <c r="K196" s="205"/>
      <c r="L196" s="205"/>
      <c r="M196" s="206"/>
      <c r="N196" s="162"/>
      <c r="O196" s="96"/>
      <c r="P196" s="96"/>
      <c r="Q196" s="164"/>
    </row>
    <row r="197" spans="1:17" ht="16.5" customHeight="1" x14ac:dyDescent="0.25">
      <c r="A197" s="181" t="s">
        <v>427</v>
      </c>
      <c r="B197" s="182" t="s">
        <v>428</v>
      </c>
      <c r="C197" s="183" t="s">
        <v>429</v>
      </c>
      <c r="D197" s="183"/>
      <c r="E197" s="184">
        <f t="shared" si="33"/>
        <v>1828573</v>
      </c>
      <c r="F197" s="184">
        <f t="shared" ref="F197:M197" si="36">SUM(F199:F208)</f>
        <v>450000</v>
      </c>
      <c r="G197" s="184">
        <f t="shared" si="36"/>
        <v>0</v>
      </c>
      <c r="H197" s="184">
        <f t="shared" si="36"/>
        <v>0</v>
      </c>
      <c r="I197" s="184">
        <f t="shared" si="36"/>
        <v>0</v>
      </c>
      <c r="J197" s="184">
        <f t="shared" si="36"/>
        <v>1378573</v>
      </c>
      <c r="K197" s="184">
        <f t="shared" si="36"/>
        <v>1426573</v>
      </c>
      <c r="L197" s="184">
        <f t="shared" si="36"/>
        <v>1426573</v>
      </c>
      <c r="M197" s="185">
        <f t="shared" si="36"/>
        <v>0</v>
      </c>
      <c r="N197" s="186"/>
      <c r="O197" s="184">
        <f>SUM(O199:O208)</f>
        <v>0</v>
      </c>
      <c r="P197" s="184">
        <f>SUM(P199:P208)</f>
        <v>0</v>
      </c>
      <c r="Q197" s="164"/>
    </row>
    <row r="198" spans="1:17" ht="15" customHeight="1" x14ac:dyDescent="0.25">
      <c r="A198" s="85" t="s">
        <v>332</v>
      </c>
      <c r="B198" s="86"/>
      <c r="C198" s="87"/>
      <c r="D198" s="87"/>
      <c r="E198" s="88"/>
      <c r="F198" s="89"/>
      <c r="G198" s="89"/>
      <c r="H198" s="89"/>
      <c r="I198" s="89"/>
      <c r="J198" s="89"/>
      <c r="K198" s="180"/>
      <c r="L198" s="180"/>
      <c r="M198" s="92"/>
      <c r="N198" s="162"/>
      <c r="O198" s="173"/>
      <c r="P198" s="173"/>
      <c r="Q198" s="164"/>
    </row>
    <row r="199" spans="1:17" ht="15" customHeight="1" x14ac:dyDescent="0.25">
      <c r="A199" s="85" t="s">
        <v>430</v>
      </c>
      <c r="B199" s="86" t="s">
        <v>431</v>
      </c>
      <c r="C199" s="87" t="s">
        <v>432</v>
      </c>
      <c r="D199" s="87" t="s">
        <v>433</v>
      </c>
      <c r="E199" s="94">
        <f t="shared" ref="E199:E211" si="37">SUM(F199:J199)</f>
        <v>1326573</v>
      </c>
      <c r="F199" s="107">
        <v>450000</v>
      </c>
      <c r="G199" s="107">
        <v>0</v>
      </c>
      <c r="H199" s="107"/>
      <c r="I199" s="96"/>
      <c r="J199" s="96">
        <v>876573</v>
      </c>
      <c r="K199" s="112">
        <v>1326573</v>
      </c>
      <c r="L199" s="112">
        <v>1326573</v>
      </c>
      <c r="M199" s="97"/>
      <c r="N199" s="162"/>
      <c r="O199" s="96"/>
      <c r="P199" s="96"/>
      <c r="Q199" s="164"/>
    </row>
    <row r="200" spans="1:17" ht="15" customHeight="1" x14ac:dyDescent="0.25">
      <c r="A200" s="85" t="s">
        <v>434</v>
      </c>
      <c r="B200" s="86" t="s">
        <v>435</v>
      </c>
      <c r="C200" s="87" t="s">
        <v>436</v>
      </c>
      <c r="D200" s="87" t="s">
        <v>433</v>
      </c>
      <c r="E200" s="94">
        <f t="shared" si="37"/>
        <v>100000</v>
      </c>
      <c r="F200" s="107">
        <v>0</v>
      </c>
      <c r="G200" s="107">
        <v>0</v>
      </c>
      <c r="H200" s="107"/>
      <c r="I200" s="96"/>
      <c r="J200" s="96">
        <v>100000</v>
      </c>
      <c r="K200" s="112">
        <v>100000</v>
      </c>
      <c r="L200" s="112">
        <v>100000</v>
      </c>
      <c r="M200" s="97"/>
      <c r="N200" s="162"/>
      <c r="O200" s="96"/>
      <c r="P200" s="96"/>
      <c r="Q200" s="164"/>
    </row>
    <row r="201" spans="1:17" ht="15" customHeight="1" x14ac:dyDescent="0.25">
      <c r="A201" s="85" t="s">
        <v>437</v>
      </c>
      <c r="B201" s="86" t="s">
        <v>438</v>
      </c>
      <c r="C201" s="87" t="s">
        <v>439</v>
      </c>
      <c r="D201" s="87" t="s">
        <v>275</v>
      </c>
      <c r="E201" s="94">
        <f t="shared" si="37"/>
        <v>0</v>
      </c>
      <c r="F201" s="107">
        <v>0</v>
      </c>
      <c r="G201" s="107">
        <v>0</v>
      </c>
      <c r="H201" s="107"/>
      <c r="I201" s="96"/>
      <c r="J201" s="96"/>
      <c r="K201" s="112"/>
      <c r="L201" s="112"/>
      <c r="M201" s="97"/>
      <c r="N201" s="162"/>
      <c r="O201" s="96"/>
      <c r="P201" s="96"/>
      <c r="Q201" s="164"/>
    </row>
    <row r="202" spans="1:17" ht="15" customHeight="1" x14ac:dyDescent="0.25">
      <c r="A202" s="85" t="s">
        <v>440</v>
      </c>
      <c r="B202" s="86" t="s">
        <v>441</v>
      </c>
      <c r="C202" s="87" t="s">
        <v>439</v>
      </c>
      <c r="D202" s="87" t="s">
        <v>433</v>
      </c>
      <c r="E202" s="94">
        <f t="shared" si="37"/>
        <v>0</v>
      </c>
      <c r="F202" s="107">
        <v>0</v>
      </c>
      <c r="G202" s="107">
        <v>0</v>
      </c>
      <c r="H202" s="107"/>
      <c r="I202" s="96"/>
      <c r="J202" s="96"/>
      <c r="K202" s="112"/>
      <c r="L202" s="112"/>
      <c r="M202" s="97"/>
      <c r="N202" s="162"/>
      <c r="O202" s="96"/>
      <c r="P202" s="96"/>
      <c r="Q202" s="164"/>
    </row>
    <row r="203" spans="1:17" ht="15" customHeight="1" x14ac:dyDescent="0.25">
      <c r="A203" s="85" t="s">
        <v>442</v>
      </c>
      <c r="B203" s="86" t="s">
        <v>443</v>
      </c>
      <c r="C203" s="87" t="s">
        <v>439</v>
      </c>
      <c r="D203" s="87" t="s">
        <v>444</v>
      </c>
      <c r="E203" s="94">
        <f t="shared" si="37"/>
        <v>0</v>
      </c>
      <c r="F203" s="107">
        <v>0</v>
      </c>
      <c r="G203" s="107">
        <v>0</v>
      </c>
      <c r="H203" s="107"/>
      <c r="I203" s="96"/>
      <c r="J203" s="96"/>
      <c r="K203" s="112"/>
      <c r="L203" s="112"/>
      <c r="M203" s="97"/>
      <c r="N203" s="162"/>
      <c r="O203" s="96"/>
      <c r="P203" s="96"/>
      <c r="Q203" s="164"/>
    </row>
    <row r="204" spans="1:17" ht="24" customHeight="1" x14ac:dyDescent="0.25">
      <c r="A204" s="85" t="s">
        <v>445</v>
      </c>
      <c r="B204" s="86" t="s">
        <v>446</v>
      </c>
      <c r="C204" s="87" t="s">
        <v>439</v>
      </c>
      <c r="D204" s="87" t="s">
        <v>447</v>
      </c>
      <c r="E204" s="94">
        <f t="shared" si="37"/>
        <v>275570.02</v>
      </c>
      <c r="F204" s="107">
        <v>0</v>
      </c>
      <c r="G204" s="107">
        <v>0</v>
      </c>
      <c r="H204" s="107"/>
      <c r="I204" s="96"/>
      <c r="J204" s="96">
        <v>275570.02</v>
      </c>
      <c r="K204" s="112"/>
      <c r="L204" s="112"/>
      <c r="M204" s="97"/>
      <c r="N204" s="162"/>
      <c r="O204" s="96"/>
      <c r="P204" s="96"/>
      <c r="Q204" s="164"/>
    </row>
    <row r="205" spans="1:17" ht="24" customHeight="1" x14ac:dyDescent="0.25">
      <c r="A205" s="85" t="s">
        <v>448</v>
      </c>
      <c r="B205" s="86" t="s">
        <v>449</v>
      </c>
      <c r="C205" s="87" t="s">
        <v>439</v>
      </c>
      <c r="D205" s="87" t="s">
        <v>450</v>
      </c>
      <c r="E205" s="94">
        <f t="shared" si="37"/>
        <v>20429.98</v>
      </c>
      <c r="F205" s="107">
        <v>0</v>
      </c>
      <c r="G205" s="107">
        <v>0</v>
      </c>
      <c r="H205" s="107"/>
      <c r="I205" s="96"/>
      <c r="J205" s="96">
        <v>20429.98</v>
      </c>
      <c r="K205" s="112"/>
      <c r="L205" s="112"/>
      <c r="M205" s="97"/>
      <c r="N205" s="162"/>
      <c r="O205" s="96"/>
      <c r="P205" s="96"/>
      <c r="Q205" s="164"/>
    </row>
    <row r="206" spans="1:17" ht="15" customHeight="1" x14ac:dyDescent="0.25">
      <c r="A206" s="85" t="s">
        <v>451</v>
      </c>
      <c r="B206" s="86" t="s">
        <v>452</v>
      </c>
      <c r="C206" s="87" t="s">
        <v>439</v>
      </c>
      <c r="D206" s="87" t="s">
        <v>453</v>
      </c>
      <c r="E206" s="94">
        <f t="shared" si="37"/>
        <v>0</v>
      </c>
      <c r="F206" s="107">
        <v>0</v>
      </c>
      <c r="G206" s="107">
        <v>0</v>
      </c>
      <c r="H206" s="107"/>
      <c r="I206" s="96"/>
      <c r="J206" s="96"/>
      <c r="K206" s="112"/>
      <c r="L206" s="112"/>
      <c r="M206" s="97"/>
      <c r="N206" s="162"/>
      <c r="O206" s="96"/>
      <c r="P206" s="96"/>
      <c r="Q206" s="164"/>
    </row>
    <row r="207" spans="1:17" ht="15" customHeight="1" x14ac:dyDescent="0.25">
      <c r="A207" s="85" t="s">
        <v>454</v>
      </c>
      <c r="B207" s="86" t="s">
        <v>455</v>
      </c>
      <c r="C207" s="87" t="s">
        <v>439</v>
      </c>
      <c r="D207" s="87" t="s">
        <v>249</v>
      </c>
      <c r="E207" s="94">
        <f t="shared" si="37"/>
        <v>0</v>
      </c>
      <c r="F207" s="107">
        <v>0</v>
      </c>
      <c r="G207" s="107">
        <v>0</v>
      </c>
      <c r="H207" s="107"/>
      <c r="I207" s="96"/>
      <c r="J207" s="96"/>
      <c r="K207" s="112"/>
      <c r="L207" s="112"/>
      <c r="M207" s="97"/>
      <c r="N207" s="162"/>
      <c r="O207" s="96"/>
      <c r="P207" s="96"/>
      <c r="Q207" s="164"/>
    </row>
    <row r="208" spans="1:17" ht="15" customHeight="1" x14ac:dyDescent="0.25">
      <c r="A208" s="85" t="s">
        <v>456</v>
      </c>
      <c r="B208" s="86" t="s">
        <v>457</v>
      </c>
      <c r="C208" s="87" t="s">
        <v>439</v>
      </c>
      <c r="D208" s="87" t="s">
        <v>354</v>
      </c>
      <c r="E208" s="94">
        <f t="shared" si="37"/>
        <v>106000</v>
      </c>
      <c r="F208" s="107">
        <v>0</v>
      </c>
      <c r="G208" s="107">
        <v>0</v>
      </c>
      <c r="H208" s="107"/>
      <c r="I208" s="96"/>
      <c r="J208" s="96">
        <v>106000</v>
      </c>
      <c r="K208" s="112"/>
      <c r="L208" s="112"/>
      <c r="M208" s="97"/>
      <c r="N208" s="162"/>
      <c r="O208" s="96"/>
      <c r="P208" s="96"/>
      <c r="Q208" s="164"/>
    </row>
    <row r="209" spans="1:17" ht="16.5" customHeight="1" x14ac:dyDescent="0.25">
      <c r="A209" s="181" t="s">
        <v>458</v>
      </c>
      <c r="B209" s="182" t="s">
        <v>459</v>
      </c>
      <c r="C209" s="183" t="s">
        <v>61</v>
      </c>
      <c r="D209" s="183"/>
      <c r="E209" s="184">
        <f t="shared" si="37"/>
        <v>0</v>
      </c>
      <c r="F209" s="207"/>
      <c r="G209" s="207"/>
      <c r="H209" s="207"/>
      <c r="I209" s="207"/>
      <c r="J209" s="207"/>
      <c r="K209" s="208"/>
      <c r="L209" s="208"/>
      <c r="M209" s="209"/>
      <c r="N209" s="162"/>
      <c r="O209" s="178"/>
      <c r="P209" s="178"/>
      <c r="Q209" s="164"/>
    </row>
    <row r="210" spans="1:17" ht="15" customHeight="1" x14ac:dyDescent="0.25">
      <c r="A210" s="181" t="s">
        <v>460</v>
      </c>
      <c r="B210" s="182" t="s">
        <v>461</v>
      </c>
      <c r="C210" s="183" t="s">
        <v>61</v>
      </c>
      <c r="D210" s="183"/>
      <c r="E210" s="184">
        <f t="shared" si="37"/>
        <v>8000</v>
      </c>
      <c r="F210" s="184">
        <f t="shared" ref="F210:M210" si="38">SUM(F211)</f>
        <v>0</v>
      </c>
      <c r="G210" s="184">
        <f t="shared" si="38"/>
        <v>0</v>
      </c>
      <c r="H210" s="184">
        <f t="shared" si="38"/>
        <v>0</v>
      </c>
      <c r="I210" s="184">
        <f t="shared" si="38"/>
        <v>0</v>
      </c>
      <c r="J210" s="184">
        <f t="shared" si="38"/>
        <v>8000</v>
      </c>
      <c r="K210" s="184">
        <f t="shared" si="38"/>
        <v>0</v>
      </c>
      <c r="L210" s="184">
        <f t="shared" si="38"/>
        <v>0</v>
      </c>
      <c r="M210" s="185">
        <f t="shared" si="38"/>
        <v>0</v>
      </c>
      <c r="N210" s="186"/>
      <c r="O210" s="184">
        <f>SUM(O211)</f>
        <v>0</v>
      </c>
      <c r="P210" s="184">
        <f>SUM(P211)</f>
        <v>0</v>
      </c>
      <c r="Q210" s="164"/>
    </row>
    <row r="211" spans="1:17" ht="24" customHeight="1" x14ac:dyDescent="0.25">
      <c r="A211" s="99" t="s">
        <v>462</v>
      </c>
      <c r="B211" s="100" t="s">
        <v>463</v>
      </c>
      <c r="C211" s="101" t="s">
        <v>464</v>
      </c>
      <c r="D211" s="101"/>
      <c r="E211" s="102">
        <f t="shared" si="37"/>
        <v>8000</v>
      </c>
      <c r="F211" s="102">
        <f t="shared" ref="F211:M211" si="39">SUM(F213:F218)</f>
        <v>0</v>
      </c>
      <c r="G211" s="102">
        <f t="shared" si="39"/>
        <v>0</v>
      </c>
      <c r="H211" s="102">
        <f t="shared" si="39"/>
        <v>0</v>
      </c>
      <c r="I211" s="102">
        <f t="shared" si="39"/>
        <v>0</v>
      </c>
      <c r="J211" s="102">
        <f t="shared" si="39"/>
        <v>8000</v>
      </c>
      <c r="K211" s="102">
        <f t="shared" si="39"/>
        <v>0</v>
      </c>
      <c r="L211" s="102">
        <f t="shared" si="39"/>
        <v>0</v>
      </c>
      <c r="M211" s="106">
        <f t="shared" si="39"/>
        <v>0</v>
      </c>
      <c r="N211" s="171"/>
      <c r="O211" s="102">
        <f>SUM(O213:O218)</f>
        <v>0</v>
      </c>
      <c r="P211" s="102">
        <f>SUM(P213:P218)</f>
        <v>0</v>
      </c>
      <c r="Q211" s="164"/>
    </row>
    <row r="212" spans="1:17" ht="14.25" customHeight="1" x14ac:dyDescent="0.25">
      <c r="A212" s="85" t="s">
        <v>186</v>
      </c>
      <c r="B212" s="86"/>
      <c r="C212" s="87"/>
      <c r="D212" s="87"/>
      <c r="E212" s="88"/>
      <c r="F212" s="89"/>
      <c r="G212" s="89"/>
      <c r="H212" s="89"/>
      <c r="I212" s="89"/>
      <c r="J212" s="89"/>
      <c r="K212" s="180"/>
      <c r="L212" s="180"/>
      <c r="M212" s="92"/>
      <c r="N212" s="162"/>
      <c r="O212" s="173"/>
      <c r="P212" s="173"/>
      <c r="Q212" s="164"/>
    </row>
    <row r="213" spans="1:17" ht="17.25" customHeight="1" x14ac:dyDescent="0.25">
      <c r="A213" s="85" t="s">
        <v>430</v>
      </c>
      <c r="B213" s="86" t="s">
        <v>465</v>
      </c>
      <c r="C213" s="87" t="s">
        <v>464</v>
      </c>
      <c r="D213" s="87" t="s">
        <v>433</v>
      </c>
      <c r="E213" s="94">
        <f t="shared" ref="E213:E219" si="40">SUM(F213:J213)</f>
        <v>8000</v>
      </c>
      <c r="F213" s="107">
        <v>0</v>
      </c>
      <c r="G213" s="107">
        <v>0</v>
      </c>
      <c r="H213" s="107"/>
      <c r="I213" s="96"/>
      <c r="J213" s="96">
        <v>8000</v>
      </c>
      <c r="K213" s="112"/>
      <c r="L213" s="112"/>
      <c r="M213" s="97"/>
      <c r="N213" s="162"/>
      <c r="O213" s="96"/>
      <c r="P213" s="96"/>
      <c r="Q213" s="164"/>
    </row>
    <row r="214" spans="1:17" ht="24" customHeight="1" x14ac:dyDescent="0.25">
      <c r="A214" s="85" t="s">
        <v>445</v>
      </c>
      <c r="B214" s="86" t="s">
        <v>466</v>
      </c>
      <c r="C214" s="87" t="s">
        <v>464</v>
      </c>
      <c r="D214" s="87" t="s">
        <v>447</v>
      </c>
      <c r="E214" s="94">
        <f t="shared" si="40"/>
        <v>0</v>
      </c>
      <c r="F214" s="107">
        <v>0</v>
      </c>
      <c r="G214" s="107">
        <v>0</v>
      </c>
      <c r="H214" s="107"/>
      <c r="I214" s="96"/>
      <c r="J214" s="96"/>
      <c r="K214" s="112"/>
      <c r="L214" s="112"/>
      <c r="M214" s="97"/>
      <c r="N214" s="162"/>
      <c r="O214" s="96"/>
      <c r="P214" s="96"/>
      <c r="Q214" s="164"/>
    </row>
    <row r="215" spans="1:17" ht="24" customHeight="1" x14ac:dyDescent="0.25">
      <c r="A215" s="85" t="s">
        <v>448</v>
      </c>
      <c r="B215" s="86" t="s">
        <v>467</v>
      </c>
      <c r="C215" s="87" t="s">
        <v>464</v>
      </c>
      <c r="D215" s="87" t="s">
        <v>450</v>
      </c>
      <c r="E215" s="94">
        <f t="shared" si="40"/>
        <v>0</v>
      </c>
      <c r="F215" s="107">
        <v>0</v>
      </c>
      <c r="G215" s="107">
        <v>0</v>
      </c>
      <c r="H215" s="107"/>
      <c r="I215" s="96"/>
      <c r="J215" s="96"/>
      <c r="K215" s="112"/>
      <c r="L215" s="112"/>
      <c r="M215" s="97"/>
      <c r="N215" s="162"/>
      <c r="O215" s="96"/>
      <c r="P215" s="96"/>
      <c r="Q215" s="164"/>
    </row>
    <row r="216" spans="1:17" ht="15" customHeight="1" x14ac:dyDescent="0.25">
      <c r="A216" s="85" t="s">
        <v>451</v>
      </c>
      <c r="B216" s="86" t="s">
        <v>468</v>
      </c>
      <c r="C216" s="87" t="s">
        <v>464</v>
      </c>
      <c r="D216" s="87" t="s">
        <v>453</v>
      </c>
      <c r="E216" s="94">
        <f t="shared" si="40"/>
        <v>0</v>
      </c>
      <c r="F216" s="107">
        <v>0</v>
      </c>
      <c r="G216" s="107">
        <v>0</v>
      </c>
      <c r="H216" s="107"/>
      <c r="I216" s="96"/>
      <c r="J216" s="96"/>
      <c r="K216" s="112"/>
      <c r="L216" s="112"/>
      <c r="M216" s="97"/>
      <c r="N216" s="162"/>
      <c r="O216" s="96"/>
      <c r="P216" s="96"/>
      <c r="Q216" s="164"/>
    </row>
    <row r="217" spans="1:17" ht="15" customHeight="1" x14ac:dyDescent="0.25">
      <c r="A217" s="85" t="s">
        <v>454</v>
      </c>
      <c r="B217" s="86" t="s">
        <v>469</v>
      </c>
      <c r="C217" s="87" t="s">
        <v>464</v>
      </c>
      <c r="D217" s="87" t="s">
        <v>249</v>
      </c>
      <c r="E217" s="94">
        <f t="shared" si="40"/>
        <v>0</v>
      </c>
      <c r="F217" s="107">
        <v>0</v>
      </c>
      <c r="G217" s="107">
        <v>0</v>
      </c>
      <c r="H217" s="107"/>
      <c r="I217" s="96"/>
      <c r="J217" s="96"/>
      <c r="K217" s="112"/>
      <c r="L217" s="112"/>
      <c r="M217" s="97"/>
      <c r="N217" s="162"/>
      <c r="O217" s="96"/>
      <c r="P217" s="96"/>
      <c r="Q217" s="164"/>
    </row>
    <row r="218" spans="1:17" ht="15" customHeight="1" x14ac:dyDescent="0.25">
      <c r="A218" s="85" t="s">
        <v>456</v>
      </c>
      <c r="B218" s="86" t="s">
        <v>470</v>
      </c>
      <c r="C218" s="87" t="s">
        <v>464</v>
      </c>
      <c r="D218" s="87" t="s">
        <v>354</v>
      </c>
      <c r="E218" s="94">
        <f t="shared" si="40"/>
        <v>0</v>
      </c>
      <c r="F218" s="107">
        <v>0</v>
      </c>
      <c r="G218" s="107">
        <v>0</v>
      </c>
      <c r="H218" s="107"/>
      <c r="I218" s="96"/>
      <c r="J218" s="96"/>
      <c r="K218" s="112"/>
      <c r="L218" s="112"/>
      <c r="M218" s="97"/>
      <c r="N218" s="162"/>
      <c r="O218" s="96"/>
      <c r="P218" s="96"/>
      <c r="Q218" s="164"/>
    </row>
    <row r="219" spans="1:17" ht="25.5" customHeight="1" x14ac:dyDescent="0.25">
      <c r="A219" s="200" t="s">
        <v>471</v>
      </c>
      <c r="B219" s="201" t="s">
        <v>472</v>
      </c>
      <c r="C219" s="202" t="s">
        <v>473</v>
      </c>
      <c r="D219" s="202"/>
      <c r="E219" s="203">
        <f t="shared" si="40"/>
        <v>0</v>
      </c>
      <c r="F219" s="203">
        <f t="shared" ref="F219:M219" si="41">SUM(F221:F225)</f>
        <v>0</v>
      </c>
      <c r="G219" s="203">
        <f t="shared" si="41"/>
        <v>0</v>
      </c>
      <c r="H219" s="203">
        <f t="shared" si="41"/>
        <v>0</v>
      </c>
      <c r="I219" s="203">
        <f t="shared" si="41"/>
        <v>0</v>
      </c>
      <c r="J219" s="203">
        <f t="shared" si="41"/>
        <v>0</v>
      </c>
      <c r="K219" s="203">
        <f t="shared" si="41"/>
        <v>0</v>
      </c>
      <c r="L219" s="203">
        <f t="shared" si="41"/>
        <v>0</v>
      </c>
      <c r="M219" s="210">
        <f t="shared" si="41"/>
        <v>0</v>
      </c>
      <c r="N219" s="179"/>
      <c r="O219" s="203">
        <f>SUM(O221:O224)</f>
        <v>0</v>
      </c>
      <c r="P219" s="203">
        <f>SUM(P221:P224)</f>
        <v>0</v>
      </c>
      <c r="Q219" s="164"/>
    </row>
    <row r="220" spans="1:17" ht="12.75" customHeight="1" x14ac:dyDescent="0.25">
      <c r="A220" s="85" t="s">
        <v>71</v>
      </c>
      <c r="B220" s="86"/>
      <c r="C220" s="87"/>
      <c r="D220" s="87"/>
      <c r="E220" s="88"/>
      <c r="F220" s="89"/>
      <c r="G220" s="89"/>
      <c r="H220" s="89"/>
      <c r="I220" s="89"/>
      <c r="J220" s="89"/>
      <c r="K220" s="180"/>
      <c r="L220" s="180"/>
      <c r="M220" s="92"/>
      <c r="N220" s="162"/>
      <c r="O220" s="173"/>
      <c r="P220" s="173"/>
      <c r="Q220" s="164"/>
    </row>
    <row r="221" spans="1:17" ht="24" customHeight="1" x14ac:dyDescent="0.25">
      <c r="A221" s="85" t="s">
        <v>474</v>
      </c>
      <c r="B221" s="86" t="s">
        <v>475</v>
      </c>
      <c r="C221" s="87" t="s">
        <v>476</v>
      </c>
      <c r="D221" s="87" t="s">
        <v>294</v>
      </c>
      <c r="E221" s="94">
        <f t="shared" ref="E221:E226" si="42">SUM(F221:J221)</f>
        <v>0</v>
      </c>
      <c r="F221" s="107">
        <v>0</v>
      </c>
      <c r="G221" s="107"/>
      <c r="H221" s="107">
        <v>0</v>
      </c>
      <c r="I221" s="96"/>
      <c r="J221" s="96"/>
      <c r="K221" s="112"/>
      <c r="L221" s="112"/>
      <c r="M221" s="97"/>
      <c r="N221" s="162"/>
      <c r="O221" s="96"/>
      <c r="P221" s="96"/>
      <c r="Q221" s="164"/>
    </row>
    <row r="222" spans="1:17" ht="15" customHeight="1" x14ac:dyDescent="0.25">
      <c r="A222" s="85" t="s">
        <v>235</v>
      </c>
      <c r="B222" s="86" t="s">
        <v>477</v>
      </c>
      <c r="C222" s="87" t="s">
        <v>478</v>
      </c>
      <c r="D222" s="87" t="s">
        <v>237</v>
      </c>
      <c r="E222" s="94">
        <f t="shared" si="42"/>
        <v>0</v>
      </c>
      <c r="F222" s="107">
        <v>0</v>
      </c>
      <c r="G222" s="107">
        <v>0</v>
      </c>
      <c r="H222" s="107"/>
      <c r="I222" s="96"/>
      <c r="J222" s="96"/>
      <c r="K222" s="96"/>
      <c r="L222" s="96"/>
      <c r="M222" s="97"/>
      <c r="N222" s="162"/>
      <c r="O222" s="96"/>
      <c r="P222" s="96"/>
      <c r="Q222" s="164"/>
    </row>
    <row r="223" spans="1:17" ht="14.25" customHeight="1" x14ac:dyDescent="0.25">
      <c r="A223" s="85" t="s">
        <v>289</v>
      </c>
      <c r="B223" s="86" t="s">
        <v>479</v>
      </c>
      <c r="C223" s="87" t="s">
        <v>478</v>
      </c>
      <c r="D223" s="87" t="s">
        <v>291</v>
      </c>
      <c r="E223" s="94">
        <f t="shared" si="42"/>
        <v>0</v>
      </c>
      <c r="F223" s="107">
        <v>0</v>
      </c>
      <c r="G223" s="107">
        <v>0</v>
      </c>
      <c r="H223" s="107"/>
      <c r="I223" s="96"/>
      <c r="J223" s="96"/>
      <c r="K223" s="112"/>
      <c r="L223" s="112"/>
      <c r="M223" s="97"/>
      <c r="N223" s="162"/>
      <c r="O223" s="96"/>
      <c r="P223" s="96"/>
      <c r="Q223" s="164"/>
    </row>
    <row r="224" spans="1:17" ht="15.75" customHeight="1" x14ac:dyDescent="0.25">
      <c r="A224" s="211" t="s">
        <v>292</v>
      </c>
      <c r="B224" s="86" t="s">
        <v>480</v>
      </c>
      <c r="C224" s="87" t="s">
        <v>478</v>
      </c>
      <c r="D224" s="87" t="s">
        <v>294</v>
      </c>
      <c r="E224" s="94">
        <f t="shared" si="42"/>
        <v>0</v>
      </c>
      <c r="F224" s="107">
        <v>0</v>
      </c>
      <c r="G224" s="107">
        <v>0</v>
      </c>
      <c r="H224" s="107"/>
      <c r="I224" s="96"/>
      <c r="J224" s="87"/>
      <c r="K224" s="112"/>
      <c r="L224" s="112"/>
      <c r="M224" s="97"/>
      <c r="N224" s="162"/>
      <c r="O224" s="130"/>
      <c r="P224" s="130"/>
      <c r="Q224" s="164"/>
    </row>
    <row r="225" spans="1:17" ht="15.75" customHeight="1" x14ac:dyDescent="0.25">
      <c r="A225" s="212" t="s">
        <v>481</v>
      </c>
      <c r="B225" s="126" t="s">
        <v>482</v>
      </c>
      <c r="C225" s="127" t="s">
        <v>478</v>
      </c>
      <c r="D225" s="127" t="s">
        <v>300</v>
      </c>
      <c r="E225" s="128">
        <f t="shared" si="42"/>
        <v>0</v>
      </c>
      <c r="F225" s="213">
        <v>0</v>
      </c>
      <c r="G225" s="213">
        <v>0</v>
      </c>
      <c r="H225" s="213"/>
      <c r="I225" s="130"/>
      <c r="J225" s="130"/>
      <c r="K225" s="214"/>
      <c r="L225" s="214"/>
      <c r="M225" s="133"/>
      <c r="N225" s="162"/>
      <c r="O225" s="215"/>
      <c r="P225" s="215"/>
      <c r="Q225" s="164"/>
    </row>
    <row r="226" spans="1:17" ht="15.75" customHeight="1" x14ac:dyDescent="0.25">
      <c r="A226" s="134" t="s">
        <v>483</v>
      </c>
      <c r="B226" s="216" t="s">
        <v>484</v>
      </c>
      <c r="C226" s="217" t="s">
        <v>485</v>
      </c>
      <c r="D226" s="136"/>
      <c r="E226" s="137">
        <f t="shared" si="42"/>
        <v>-1204329.79</v>
      </c>
      <c r="F226" s="137">
        <f t="shared" ref="F226:M226" si="43">SUM(F228:F230)</f>
        <v>0</v>
      </c>
      <c r="G226" s="137">
        <f t="shared" si="43"/>
        <v>0</v>
      </c>
      <c r="H226" s="137">
        <f t="shared" si="43"/>
        <v>0</v>
      </c>
      <c r="I226" s="137">
        <f t="shared" si="43"/>
        <v>0</v>
      </c>
      <c r="J226" s="137">
        <f t="shared" si="43"/>
        <v>-1204329.79</v>
      </c>
      <c r="K226" s="137">
        <f t="shared" si="43"/>
        <v>-1204329.79</v>
      </c>
      <c r="L226" s="137">
        <f t="shared" si="43"/>
        <v>-1204329.79</v>
      </c>
      <c r="M226" s="218">
        <f t="shared" si="43"/>
        <v>0</v>
      </c>
      <c r="N226" s="171"/>
      <c r="O226" s="219">
        <f>SUM(O228:O230)</f>
        <v>0</v>
      </c>
      <c r="P226" s="219">
        <f>SUM(P228:P230)</f>
        <v>0</v>
      </c>
      <c r="Q226" s="164"/>
    </row>
    <row r="227" spans="1:17" ht="15" customHeight="1" x14ac:dyDescent="0.25">
      <c r="A227" s="85" t="s">
        <v>71</v>
      </c>
      <c r="B227" s="86"/>
      <c r="C227" s="87"/>
      <c r="D227" s="87"/>
      <c r="E227" s="88"/>
      <c r="F227" s="89"/>
      <c r="G227" s="89"/>
      <c r="H227" s="89"/>
      <c r="I227" s="89"/>
      <c r="J227" s="89"/>
      <c r="K227" s="180"/>
      <c r="L227" s="180"/>
      <c r="M227" s="92"/>
      <c r="N227" s="162"/>
      <c r="O227" s="173"/>
      <c r="P227" s="173"/>
      <c r="Q227" s="164"/>
    </row>
    <row r="228" spans="1:17" ht="25.5" customHeight="1" x14ac:dyDescent="0.25">
      <c r="A228" s="85" t="s">
        <v>486</v>
      </c>
      <c r="B228" s="86" t="s">
        <v>487</v>
      </c>
      <c r="C228" s="87" t="s">
        <v>61</v>
      </c>
      <c r="D228" s="87"/>
      <c r="E228" s="94">
        <f>SUM(F228:J228)</f>
        <v>0</v>
      </c>
      <c r="F228" s="96"/>
      <c r="G228" s="96"/>
      <c r="H228" s="96"/>
      <c r="I228" s="96"/>
      <c r="J228" s="96"/>
      <c r="K228" s="112"/>
      <c r="L228" s="112"/>
      <c r="M228" s="97"/>
      <c r="N228" s="162"/>
      <c r="O228" s="178"/>
      <c r="P228" s="178"/>
      <c r="Q228" s="164"/>
    </row>
    <row r="229" spans="1:17" ht="15" customHeight="1" x14ac:dyDescent="0.25">
      <c r="A229" s="85" t="s">
        <v>488</v>
      </c>
      <c r="B229" s="86" t="s">
        <v>489</v>
      </c>
      <c r="C229" s="87" t="s">
        <v>61</v>
      </c>
      <c r="D229" s="87"/>
      <c r="E229" s="94">
        <f>SUM(F229:J229)</f>
        <v>-1204329.79</v>
      </c>
      <c r="F229" s="96"/>
      <c r="G229" s="96"/>
      <c r="H229" s="96"/>
      <c r="I229" s="96"/>
      <c r="J229" s="96">
        <v>-1204329.79</v>
      </c>
      <c r="K229" s="112">
        <v>-1204329.79</v>
      </c>
      <c r="L229" s="112">
        <v>-1204329.79</v>
      </c>
      <c r="M229" s="97"/>
      <c r="N229" s="162"/>
      <c r="O229" s="178"/>
      <c r="P229" s="178"/>
      <c r="Q229" s="164"/>
    </row>
    <row r="230" spans="1:17" ht="15" customHeight="1" x14ac:dyDescent="0.25">
      <c r="A230" s="85" t="s">
        <v>490</v>
      </c>
      <c r="B230" s="86" t="s">
        <v>491</v>
      </c>
      <c r="C230" s="87" t="s">
        <v>61</v>
      </c>
      <c r="D230" s="87"/>
      <c r="E230" s="94">
        <f>SUM(F230:J230)</f>
        <v>0</v>
      </c>
      <c r="F230" s="96"/>
      <c r="G230" s="96"/>
      <c r="H230" s="96"/>
      <c r="I230" s="96"/>
      <c r="J230" s="96"/>
      <c r="K230" s="112"/>
      <c r="L230" s="112"/>
      <c r="M230" s="97"/>
      <c r="N230" s="162"/>
      <c r="O230" s="178"/>
      <c r="P230" s="178"/>
      <c r="Q230" s="164"/>
    </row>
    <row r="231" spans="1:17" ht="15" customHeight="1" x14ac:dyDescent="0.25">
      <c r="A231" s="220" t="s">
        <v>492</v>
      </c>
      <c r="B231" s="221" t="s">
        <v>493</v>
      </c>
      <c r="C231" s="222" t="s">
        <v>61</v>
      </c>
      <c r="D231" s="223"/>
      <c r="E231" s="224">
        <f>SUM(F231:J231)</f>
        <v>1822866.41</v>
      </c>
      <c r="F231" s="224">
        <f t="shared" ref="F231:L231" si="44">SUM(F233:F237)</f>
        <v>0</v>
      </c>
      <c r="G231" s="224">
        <f t="shared" si="44"/>
        <v>1821868.74</v>
      </c>
      <c r="H231" s="224">
        <f t="shared" si="44"/>
        <v>0</v>
      </c>
      <c r="I231" s="224">
        <f t="shared" si="44"/>
        <v>0</v>
      </c>
      <c r="J231" s="224">
        <f t="shared" si="44"/>
        <v>997.67</v>
      </c>
      <c r="K231" s="224">
        <f t="shared" si="44"/>
        <v>0</v>
      </c>
      <c r="L231" s="224">
        <f t="shared" si="44"/>
        <v>0</v>
      </c>
      <c r="M231" s="225">
        <v>0</v>
      </c>
      <c r="N231" s="171"/>
      <c r="O231" s="224">
        <f>SUM(O233:O237)</f>
        <v>0</v>
      </c>
      <c r="P231" s="224">
        <f>SUM(P233:P237)</f>
        <v>0</v>
      </c>
      <c r="Q231" s="164"/>
    </row>
    <row r="232" spans="1:17" ht="13.5" customHeight="1" x14ac:dyDescent="0.25">
      <c r="A232" s="85" t="s">
        <v>494</v>
      </c>
      <c r="B232" s="86"/>
      <c r="C232" s="87"/>
      <c r="D232" s="87"/>
      <c r="E232" s="88"/>
      <c r="F232" s="89"/>
      <c r="G232" s="89"/>
      <c r="H232" s="89"/>
      <c r="I232" s="89"/>
      <c r="J232" s="89"/>
      <c r="K232" s="180"/>
      <c r="L232" s="180"/>
      <c r="M232" s="92"/>
      <c r="N232" s="162"/>
      <c r="O232" s="173"/>
      <c r="P232" s="173"/>
      <c r="Q232" s="164"/>
    </row>
    <row r="233" spans="1:17" ht="18.75" customHeight="1" x14ac:dyDescent="0.25">
      <c r="A233" s="85" t="s">
        <v>495</v>
      </c>
      <c r="B233" s="86" t="s">
        <v>496</v>
      </c>
      <c r="C233" s="87" t="s">
        <v>497</v>
      </c>
      <c r="D233" s="87"/>
      <c r="E233" s="110">
        <f t="shared" ref="E233:E238" si="45">SUM(F233:J233)</f>
        <v>1821868.74</v>
      </c>
      <c r="F233" s="110"/>
      <c r="G233" s="110">
        <v>1821868.74</v>
      </c>
      <c r="H233" s="110"/>
      <c r="I233" s="110"/>
      <c r="J233" s="110"/>
      <c r="K233" s="122"/>
      <c r="L233" s="122"/>
      <c r="M233" s="141"/>
      <c r="N233" s="162"/>
      <c r="O233" s="178"/>
      <c r="P233" s="178"/>
      <c r="Q233" s="164"/>
    </row>
    <row r="234" spans="1:17" ht="15" customHeight="1" x14ac:dyDescent="0.25">
      <c r="A234" s="85" t="s">
        <v>498</v>
      </c>
      <c r="B234" s="86" t="s">
        <v>499</v>
      </c>
      <c r="C234" s="87" t="s">
        <v>497</v>
      </c>
      <c r="D234" s="87"/>
      <c r="E234" s="110">
        <f t="shared" si="45"/>
        <v>997.67</v>
      </c>
      <c r="F234" s="110"/>
      <c r="G234" s="110"/>
      <c r="H234" s="110"/>
      <c r="I234" s="110"/>
      <c r="J234" s="110">
        <v>997.67</v>
      </c>
      <c r="K234" s="122"/>
      <c r="L234" s="122"/>
      <c r="M234" s="141"/>
      <c r="N234" s="162"/>
      <c r="O234" s="178"/>
      <c r="P234" s="178"/>
      <c r="Q234" s="164"/>
    </row>
    <row r="235" spans="1:17" ht="15" customHeight="1" x14ac:dyDescent="0.25">
      <c r="A235" s="85" t="s">
        <v>500</v>
      </c>
      <c r="B235" s="86" t="s">
        <v>501</v>
      </c>
      <c r="C235" s="87" t="s">
        <v>497</v>
      </c>
      <c r="D235" s="87" t="s">
        <v>194</v>
      </c>
      <c r="E235" s="110">
        <f t="shared" si="45"/>
        <v>0</v>
      </c>
      <c r="F235" s="110"/>
      <c r="G235" s="110"/>
      <c r="H235" s="110"/>
      <c r="I235" s="110"/>
      <c r="J235" s="110"/>
      <c r="K235" s="122"/>
      <c r="L235" s="122"/>
      <c r="M235" s="141"/>
      <c r="N235" s="162"/>
      <c r="O235" s="178"/>
      <c r="P235" s="178"/>
      <c r="Q235" s="164"/>
    </row>
    <row r="236" spans="1:17" ht="15" customHeight="1" x14ac:dyDescent="0.25">
      <c r="A236" s="85" t="s">
        <v>502</v>
      </c>
      <c r="B236" s="86" t="s">
        <v>503</v>
      </c>
      <c r="C236" s="87" t="s">
        <v>504</v>
      </c>
      <c r="D236" s="87"/>
      <c r="E236" s="110">
        <f t="shared" si="45"/>
        <v>0</v>
      </c>
      <c r="F236" s="110"/>
      <c r="G236" s="110"/>
      <c r="H236" s="110"/>
      <c r="I236" s="110"/>
      <c r="J236" s="110"/>
      <c r="K236" s="122"/>
      <c r="L236" s="122"/>
      <c r="M236" s="141"/>
      <c r="N236" s="162"/>
      <c r="O236" s="178"/>
      <c r="P236" s="178"/>
      <c r="Q236" s="164"/>
    </row>
    <row r="237" spans="1:17" ht="15" customHeight="1" x14ac:dyDescent="0.25">
      <c r="A237" s="85" t="s">
        <v>505</v>
      </c>
      <c r="B237" s="86" t="s">
        <v>506</v>
      </c>
      <c r="C237" s="87" t="s">
        <v>507</v>
      </c>
      <c r="D237" s="87"/>
      <c r="E237" s="110">
        <f t="shared" si="45"/>
        <v>0</v>
      </c>
      <c r="F237" s="110"/>
      <c r="G237" s="110"/>
      <c r="H237" s="110"/>
      <c r="I237" s="110"/>
      <c r="J237" s="110"/>
      <c r="K237" s="122"/>
      <c r="L237" s="122"/>
      <c r="M237" s="141"/>
      <c r="N237" s="162"/>
      <c r="O237" s="178"/>
      <c r="P237" s="178"/>
      <c r="Q237" s="164"/>
    </row>
    <row r="238" spans="1:17" ht="15.75" customHeight="1" x14ac:dyDescent="0.25">
      <c r="A238" s="226" t="s">
        <v>508</v>
      </c>
      <c r="B238" s="227" t="s">
        <v>509</v>
      </c>
      <c r="C238" s="228" t="s">
        <v>61</v>
      </c>
      <c r="D238" s="228" t="s">
        <v>61</v>
      </c>
      <c r="E238" s="229">
        <f t="shared" si="45"/>
        <v>797639386.88999999</v>
      </c>
      <c r="F238" s="229">
        <f t="shared" ref="F238:M238" si="46">SUM(F86,F231)</f>
        <v>409721568.88999999</v>
      </c>
      <c r="G238" s="229">
        <f t="shared" si="46"/>
        <v>84463458.449999988</v>
      </c>
      <c r="H238" s="229">
        <f t="shared" si="46"/>
        <v>0</v>
      </c>
      <c r="I238" s="229">
        <f t="shared" si="46"/>
        <v>0</v>
      </c>
      <c r="J238" s="229">
        <f t="shared" si="46"/>
        <v>303454359.55000001</v>
      </c>
      <c r="K238" s="229">
        <f t="shared" si="46"/>
        <v>699524485.46000004</v>
      </c>
      <c r="L238" s="229">
        <f t="shared" si="46"/>
        <v>699524485.46000004</v>
      </c>
      <c r="M238" s="230">
        <f t="shared" si="46"/>
        <v>0</v>
      </c>
      <c r="N238" s="171"/>
      <c r="O238" s="231">
        <f>SUM(O86,O231)</f>
        <v>0</v>
      </c>
      <c r="P238" s="231">
        <f>SUM(P86,P231)</f>
        <v>5796.89</v>
      </c>
      <c r="Q238" s="164"/>
    </row>
    <row r="239" spans="1:17" ht="17.25" customHeight="1" x14ac:dyDescent="0.25">
      <c r="A239" s="45" t="s">
        <v>510</v>
      </c>
      <c r="B239" s="46" t="s">
        <v>511</v>
      </c>
      <c r="C239" s="47" t="s">
        <v>61</v>
      </c>
      <c r="D239" s="47" t="s">
        <v>61</v>
      </c>
      <c r="E239" s="232">
        <f>ROUND(SUM(F239:J239),2)</f>
        <v>0</v>
      </c>
      <c r="F239" s="232">
        <f t="shared" ref="F239:L239" si="47">ROUND(F21+F22-F23+F25+F77+F226-F86-F231,2)</f>
        <v>0</v>
      </c>
      <c r="G239" s="232">
        <f t="shared" si="47"/>
        <v>0</v>
      </c>
      <c r="H239" s="232">
        <f t="shared" si="47"/>
        <v>0</v>
      </c>
      <c r="I239" s="232">
        <f t="shared" si="47"/>
        <v>0</v>
      </c>
      <c r="J239" s="232">
        <f t="shared" si="47"/>
        <v>0</v>
      </c>
      <c r="K239" s="232">
        <f t="shared" si="47"/>
        <v>0</v>
      </c>
      <c r="L239" s="232">
        <f t="shared" si="47"/>
        <v>0</v>
      </c>
      <c r="M239" s="233"/>
      <c r="N239" s="53"/>
      <c r="O239" s="55"/>
      <c r="P239" s="55"/>
    </row>
    <row r="240" spans="1:17" ht="15" customHeight="1" x14ac:dyDescent="0.25">
      <c r="A240" s="234"/>
      <c r="B240" s="235"/>
      <c r="C240" s="235"/>
      <c r="D240" s="236"/>
      <c r="E240" s="234"/>
      <c r="F240" s="234"/>
      <c r="G240" s="236"/>
      <c r="H240" s="236"/>
      <c r="I240" s="236"/>
      <c r="J240" s="236"/>
      <c r="K240" s="236"/>
      <c r="L240" s="236"/>
      <c r="M240" s="236"/>
    </row>
    <row r="241" spans="1:187" ht="15" customHeight="1" x14ac:dyDescent="0.25">
      <c r="A241" s="312" t="s">
        <v>512</v>
      </c>
      <c r="B241" s="312"/>
      <c r="C241" s="312"/>
      <c r="D241" s="312"/>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c r="BX241" s="14"/>
      <c r="BY241" s="19"/>
      <c r="BZ241" s="19"/>
      <c r="CA241" s="19"/>
      <c r="CB241" s="19"/>
      <c r="CC241" s="19"/>
      <c r="CD241" s="19"/>
      <c r="CE241" s="19"/>
      <c r="CF241" s="19"/>
      <c r="CG241" s="19"/>
      <c r="CH241" s="19"/>
      <c r="CI241" s="19"/>
      <c r="CJ241" s="19"/>
      <c r="CK241" s="19"/>
      <c r="CL241" s="19"/>
      <c r="CM241" s="19"/>
      <c r="CN241" s="19"/>
      <c r="CO241" s="19"/>
      <c r="CP241" s="19"/>
      <c r="CQ241" s="19"/>
      <c r="CR241" s="19"/>
      <c r="CS241" s="19"/>
      <c r="CT241" s="19"/>
      <c r="CU241" s="19"/>
      <c r="CV241" s="19"/>
      <c r="CW241" s="19"/>
      <c r="CX241" s="19"/>
      <c r="CY241" s="19"/>
      <c r="CZ241" s="19"/>
      <c r="DA241" s="19"/>
      <c r="DB241" s="19"/>
      <c r="DC241" s="19"/>
      <c r="DD241" s="19"/>
      <c r="DE241" s="19"/>
      <c r="DF241" s="19"/>
      <c r="DG241" s="14"/>
      <c r="DH241" s="14"/>
      <c r="DI241" s="14"/>
      <c r="DJ241" s="14"/>
      <c r="DK241" s="14"/>
      <c r="DL241" s="14"/>
      <c r="DM241" s="14"/>
      <c r="DN241" s="14"/>
      <c r="DO241" s="14"/>
      <c r="DP241" s="14"/>
      <c r="DQ241" s="14"/>
      <c r="DR241" s="14"/>
      <c r="DS241" s="14"/>
      <c r="DT241" s="14"/>
      <c r="DU241" s="14"/>
      <c r="DV241" s="14"/>
      <c r="DW241" s="14"/>
      <c r="DX241" s="14"/>
      <c r="DY241" s="14"/>
      <c r="DZ241" s="14"/>
      <c r="EA241" s="14"/>
      <c r="EB241" s="14"/>
      <c r="EC241" s="14"/>
      <c r="ED241" s="14"/>
      <c r="EE241" s="14"/>
      <c r="EF241" s="14"/>
      <c r="EG241" s="14"/>
      <c r="EH241" s="14"/>
      <c r="EI241" s="14"/>
      <c r="EJ241" s="14"/>
      <c r="EK241" s="14"/>
      <c r="EL241" s="14"/>
      <c r="EM241" s="14"/>
      <c r="EN241" s="14"/>
      <c r="EO241" s="14"/>
      <c r="EP241" s="14"/>
      <c r="EQ241" s="14"/>
      <c r="ER241" s="14"/>
      <c r="ES241" s="14"/>
      <c r="ET241" s="14"/>
      <c r="EU241" s="14"/>
      <c r="EV241" s="14"/>
      <c r="EW241" s="14"/>
      <c r="EX241" s="14"/>
      <c r="EY241" s="14"/>
      <c r="EZ241" s="14"/>
      <c r="FA241" s="14"/>
      <c r="FB241" s="14"/>
      <c r="FC241" s="14"/>
      <c r="FD241" s="14"/>
      <c r="FE241" s="14"/>
      <c r="FF241" s="14"/>
      <c r="FG241" s="14"/>
      <c r="FH241" s="14"/>
      <c r="FI241" s="14"/>
      <c r="FJ241" s="14"/>
      <c r="FK241" s="14"/>
      <c r="FL241" s="14"/>
      <c r="FM241" s="14"/>
      <c r="FN241" s="14"/>
      <c r="FO241" s="14"/>
      <c r="FP241" s="14"/>
      <c r="FQ241" s="14"/>
      <c r="FR241" s="14"/>
      <c r="FS241" s="14"/>
      <c r="FT241" s="14"/>
      <c r="FU241" s="14"/>
      <c r="FV241" s="14"/>
      <c r="FW241" s="14"/>
      <c r="FX241" s="14"/>
      <c r="FY241" s="14"/>
      <c r="FZ241" s="14"/>
      <c r="GA241" s="14"/>
      <c r="GB241" s="14"/>
      <c r="GC241" s="14"/>
      <c r="GD241" s="14"/>
      <c r="GE241" s="14"/>
    </row>
    <row r="242" spans="1:187" ht="15" customHeight="1" x14ac:dyDescent="0.25">
      <c r="A242" s="312" t="s">
        <v>513</v>
      </c>
      <c r="B242" s="312"/>
      <c r="C242" s="312"/>
      <c r="D242" s="312"/>
      <c r="E242" s="312"/>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c r="BX242" s="14"/>
      <c r="BY242" s="19"/>
      <c r="BZ242" s="19"/>
      <c r="CA242" s="19"/>
      <c r="CB242" s="19"/>
      <c r="CC242" s="19"/>
      <c r="CD242" s="19"/>
      <c r="CE242" s="19"/>
      <c r="CF242" s="19"/>
      <c r="CG242" s="19"/>
      <c r="CH242" s="19"/>
      <c r="CI242" s="19"/>
      <c r="CJ242" s="19"/>
      <c r="CK242" s="19"/>
      <c r="CL242" s="19"/>
      <c r="CM242" s="19"/>
      <c r="CN242" s="19"/>
      <c r="CO242" s="19"/>
      <c r="CP242" s="19"/>
      <c r="CQ242" s="19"/>
      <c r="CR242" s="19"/>
      <c r="CS242" s="19"/>
      <c r="CT242" s="19"/>
      <c r="CU242" s="19"/>
      <c r="CV242" s="19"/>
      <c r="CW242" s="19"/>
      <c r="CX242" s="19"/>
      <c r="CY242" s="19"/>
      <c r="CZ242" s="19"/>
      <c r="DA242" s="19"/>
      <c r="DB242" s="19"/>
      <c r="DC242" s="19"/>
      <c r="DD242" s="19"/>
      <c r="DE242" s="19"/>
      <c r="DF242" s="19"/>
      <c r="DG242" s="14"/>
      <c r="DH242" s="14"/>
      <c r="DI242" s="14"/>
      <c r="DJ242" s="14"/>
      <c r="DK242" s="14"/>
      <c r="DL242" s="14"/>
      <c r="DM242" s="14"/>
      <c r="DN242" s="14"/>
      <c r="DO242" s="14"/>
      <c r="DP242" s="14"/>
      <c r="DQ242" s="14"/>
      <c r="DR242" s="14"/>
      <c r="DS242" s="14"/>
      <c r="DT242" s="14"/>
      <c r="DU242" s="14"/>
      <c r="DV242" s="14"/>
      <c r="DW242" s="14"/>
      <c r="DX242" s="14"/>
      <c r="DY242" s="14"/>
      <c r="DZ242" s="14"/>
      <c r="EA242" s="14"/>
      <c r="EB242" s="14"/>
      <c r="EC242" s="14"/>
      <c r="ED242" s="14"/>
      <c r="EE242" s="14"/>
      <c r="EF242" s="14"/>
      <c r="EG242" s="14"/>
      <c r="EH242" s="14"/>
      <c r="EI242" s="14"/>
      <c r="EJ242" s="14"/>
      <c r="EK242" s="14"/>
      <c r="EL242" s="14"/>
      <c r="EM242" s="14"/>
      <c r="EN242" s="14"/>
      <c r="EO242" s="14"/>
      <c r="EP242" s="14"/>
      <c r="EQ242" s="14"/>
      <c r="ER242" s="14"/>
      <c r="ES242" s="14"/>
      <c r="ET242" s="14"/>
      <c r="EU242" s="14"/>
      <c r="EV242" s="14"/>
      <c r="EW242" s="14"/>
      <c r="EX242" s="14"/>
      <c r="EY242" s="14"/>
      <c r="EZ242" s="14"/>
      <c r="FA242" s="14"/>
      <c r="FB242" s="14"/>
      <c r="FC242" s="14"/>
      <c r="FD242" s="14"/>
      <c r="FE242" s="14"/>
      <c r="FF242" s="14"/>
      <c r="FG242" s="14"/>
      <c r="FH242" s="14"/>
      <c r="FI242" s="14"/>
      <c r="FJ242" s="14"/>
      <c r="FK242" s="14"/>
      <c r="FL242" s="14"/>
      <c r="FM242" s="14"/>
      <c r="FN242" s="14"/>
      <c r="FO242" s="14"/>
      <c r="FP242" s="14"/>
      <c r="FQ242" s="14"/>
      <c r="FR242" s="14"/>
      <c r="FS242" s="14"/>
      <c r="FT242" s="14"/>
      <c r="FU242" s="14"/>
      <c r="FV242" s="14"/>
      <c r="FW242" s="14"/>
      <c r="FX242" s="14"/>
      <c r="FY242" s="14"/>
      <c r="FZ242" s="14"/>
      <c r="GA242" s="14"/>
      <c r="GB242" s="14"/>
      <c r="GC242" s="14"/>
      <c r="GD242" s="14"/>
      <c r="GE242" s="14"/>
    </row>
    <row r="243" spans="1:187" ht="15" customHeight="1" x14ac:dyDescent="0.25">
      <c r="A243" s="313" t="s">
        <v>514</v>
      </c>
      <c r="B243" s="313"/>
      <c r="C243" s="313"/>
      <c r="D243" s="313"/>
      <c r="E243" s="313"/>
      <c r="F243" s="313"/>
      <c r="G243" s="313"/>
      <c r="H243" s="313"/>
      <c r="I243" s="313"/>
      <c r="J243" s="313"/>
      <c r="K243" s="313"/>
      <c r="L243" s="313"/>
      <c r="M243" s="313"/>
      <c r="N243" s="238"/>
      <c r="O243" s="238"/>
      <c r="P243" s="238"/>
      <c r="Q243" s="238"/>
      <c r="R243" s="238"/>
      <c r="S243" s="238"/>
      <c r="T243" s="238"/>
      <c r="U243" s="238"/>
      <c r="V243" s="238"/>
      <c r="W243" s="238"/>
      <c r="X243" s="238"/>
      <c r="Y243" s="238"/>
      <c r="Z243" s="238"/>
      <c r="AA243" s="238"/>
      <c r="AB243" s="238"/>
      <c r="AC243" s="238"/>
      <c r="AD243" s="238"/>
      <c r="AE243" s="238"/>
      <c r="AF243" s="238"/>
      <c r="AG243" s="238"/>
      <c r="AH243" s="238"/>
      <c r="AI243" s="238"/>
      <c r="AJ243" s="238"/>
      <c r="AK243" s="238"/>
      <c r="AL243" s="238"/>
      <c r="AM243" s="238"/>
      <c r="AN243" s="238"/>
      <c r="AO243" s="238"/>
      <c r="AP243" s="238"/>
      <c r="AQ243" s="238"/>
      <c r="AR243" s="238"/>
      <c r="AS243" s="238"/>
      <c r="AT243" s="238"/>
      <c r="AU243" s="238"/>
      <c r="AV243" s="238"/>
      <c r="AW243" s="238"/>
      <c r="AX243" s="238"/>
      <c r="AY243" s="238"/>
      <c r="AZ243" s="238"/>
      <c r="BA243" s="238"/>
      <c r="BB243" s="238"/>
      <c r="BC243" s="238"/>
      <c r="BD243" s="238"/>
      <c r="BE243" s="238"/>
      <c r="BF243" s="238"/>
      <c r="BG243" s="238"/>
      <c r="BH243" s="238"/>
      <c r="BI243" s="238"/>
      <c r="BJ243" s="238"/>
      <c r="BK243" s="238"/>
      <c r="BL243" s="238"/>
      <c r="BM243" s="238"/>
      <c r="BN243" s="238"/>
      <c r="BO243" s="238"/>
      <c r="BP243" s="238"/>
      <c r="BQ243" s="238"/>
      <c r="BR243" s="238"/>
      <c r="BS243" s="238"/>
      <c r="BT243" s="238"/>
      <c r="BU243" s="238"/>
      <c r="BV243" s="238"/>
      <c r="BW243" s="238"/>
      <c r="BX243" s="238"/>
      <c r="BY243" s="238"/>
      <c r="BZ243" s="238"/>
      <c r="CA243" s="238"/>
      <c r="CB243" s="238"/>
      <c r="CC243" s="238"/>
      <c r="CD243" s="238"/>
      <c r="CE243" s="238"/>
      <c r="CF243" s="238"/>
      <c r="CG243" s="238"/>
      <c r="CH243" s="238"/>
      <c r="CI243" s="238"/>
      <c r="CJ243" s="238"/>
      <c r="CK243" s="238"/>
      <c r="CL243" s="238"/>
      <c r="CM243" s="238"/>
      <c r="CN243" s="238"/>
      <c r="CO243" s="238"/>
      <c r="CP243" s="238"/>
      <c r="CQ243" s="238"/>
      <c r="CR243" s="238"/>
      <c r="CS243" s="238"/>
      <c r="CT243" s="238"/>
      <c r="CU243" s="238"/>
      <c r="CV243" s="238"/>
      <c r="CW243" s="238"/>
      <c r="CX243" s="238"/>
      <c r="CY243" s="238"/>
      <c r="CZ243" s="238"/>
      <c r="DA243" s="238"/>
      <c r="DB243" s="238"/>
      <c r="DC243" s="238"/>
      <c r="DD243" s="238"/>
      <c r="DE243" s="238"/>
      <c r="DF243" s="238"/>
      <c r="DG243" s="238"/>
      <c r="DH243" s="238"/>
      <c r="DI243" s="238"/>
      <c r="DJ243" s="238"/>
      <c r="DK243" s="238"/>
      <c r="DL243" s="238"/>
      <c r="DM243" s="238"/>
      <c r="DN243" s="238"/>
      <c r="DO243" s="238"/>
      <c r="DP243" s="238"/>
      <c r="DQ243" s="238"/>
      <c r="DR243" s="238"/>
      <c r="DS243" s="238"/>
      <c r="DT243" s="238"/>
      <c r="DU243" s="238"/>
      <c r="DV243" s="238"/>
      <c r="DW243" s="238"/>
      <c r="DX243" s="238"/>
      <c r="DY243" s="238"/>
      <c r="DZ243" s="238"/>
      <c r="EA243" s="238"/>
      <c r="EB243" s="238"/>
      <c r="EC243" s="238"/>
      <c r="ED243" s="238"/>
      <c r="EE243" s="238"/>
      <c r="EF243" s="238"/>
      <c r="EG243" s="238"/>
      <c r="EH243" s="238"/>
      <c r="EI243" s="238"/>
      <c r="EJ243" s="238"/>
      <c r="EK243" s="238"/>
      <c r="EL243" s="238"/>
      <c r="EM243" s="238"/>
      <c r="EN243" s="238"/>
      <c r="EO243" s="238"/>
      <c r="EP243" s="238"/>
      <c r="EQ243" s="238"/>
      <c r="ER243" s="238"/>
      <c r="ES243" s="238"/>
      <c r="ET243" s="238"/>
      <c r="EU243" s="238"/>
      <c r="EV243" s="238"/>
      <c r="EW243" s="238"/>
      <c r="EX243" s="238"/>
      <c r="EY243" s="238"/>
      <c r="EZ243" s="238"/>
      <c r="FA243" s="238"/>
      <c r="FB243" s="238"/>
      <c r="FC243" s="238"/>
      <c r="FD243" s="238"/>
      <c r="FE243" s="238"/>
      <c r="FF243" s="238"/>
      <c r="FG243" s="238"/>
      <c r="FH243" s="238"/>
      <c r="FI243" s="238"/>
      <c r="FJ243" s="238"/>
      <c r="FK243" s="238"/>
      <c r="FL243" s="238"/>
      <c r="FM243" s="238"/>
      <c r="FN243" s="238"/>
      <c r="FO243" s="238"/>
      <c r="FP243" s="238"/>
      <c r="FQ243" s="238"/>
      <c r="FR243" s="238"/>
      <c r="FS243" s="238"/>
      <c r="FT243" s="238"/>
      <c r="FU243" s="238"/>
      <c r="FV243" s="238"/>
      <c r="FW243" s="238"/>
      <c r="FX243" s="238"/>
      <c r="FY243" s="238"/>
      <c r="FZ243" s="238"/>
      <c r="GA243" s="238"/>
      <c r="GB243" s="238"/>
      <c r="GC243" s="238"/>
      <c r="GD243" s="238"/>
      <c r="GE243" s="238"/>
    </row>
    <row r="244" spans="1:187" ht="15" customHeight="1" x14ac:dyDescent="0.25">
      <c r="A244" s="237" t="s">
        <v>515</v>
      </c>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14"/>
      <c r="BL244" s="14"/>
      <c r="BM244" s="14"/>
      <c r="BN244" s="14"/>
      <c r="BO244" s="14"/>
      <c r="BP244" s="14"/>
      <c r="BQ244" s="14"/>
      <c r="BR244" s="14"/>
      <c r="BS244" s="14"/>
      <c r="BT244" s="14"/>
      <c r="BU244" s="14"/>
      <c r="BV244" s="14"/>
      <c r="BW244" s="14"/>
      <c r="BX244" s="14"/>
      <c r="BY244" s="19"/>
      <c r="BZ244" s="19"/>
      <c r="CA244" s="19"/>
      <c r="CB244" s="19"/>
      <c r="CC244" s="19"/>
      <c r="CD244" s="19"/>
      <c r="CE244" s="19"/>
      <c r="CF244" s="19"/>
      <c r="CG244" s="19"/>
      <c r="CH244" s="19"/>
      <c r="CI244" s="19"/>
      <c r="CJ244" s="19"/>
      <c r="CK244" s="19"/>
      <c r="CL244" s="19"/>
      <c r="CM244" s="19"/>
      <c r="CN244" s="19"/>
      <c r="CO244" s="19"/>
      <c r="CP244" s="19"/>
      <c r="CQ244" s="19"/>
      <c r="CR244" s="19"/>
      <c r="CS244" s="19"/>
      <c r="CT244" s="19"/>
      <c r="CU244" s="19"/>
      <c r="CV244" s="19"/>
      <c r="CW244" s="19"/>
      <c r="CX244" s="19"/>
      <c r="CY244" s="19"/>
      <c r="CZ244" s="19"/>
      <c r="DA244" s="19"/>
      <c r="DB244" s="19"/>
      <c r="DC244" s="19"/>
      <c r="DD244" s="19"/>
      <c r="DE244" s="19"/>
      <c r="DF244" s="19"/>
      <c r="DG244" s="239"/>
      <c r="DH244" s="239"/>
      <c r="DI244" s="239"/>
      <c r="DJ244" s="239"/>
      <c r="DK244" s="239"/>
      <c r="DL244" s="239"/>
      <c r="DM244" s="239"/>
      <c r="DN244" s="239"/>
      <c r="DO244" s="239"/>
      <c r="DP244" s="239"/>
      <c r="DQ244" s="239"/>
      <c r="DR244" s="239"/>
      <c r="DS244" s="239"/>
      <c r="DT244" s="239"/>
      <c r="DU244" s="239"/>
      <c r="DV244" s="239"/>
      <c r="DW244" s="239"/>
      <c r="DX244" s="239"/>
      <c r="DY244" s="239"/>
      <c r="DZ244" s="239"/>
      <c r="EA244" s="239"/>
      <c r="EB244" s="239"/>
      <c r="EC244" s="239"/>
      <c r="ED244" s="239"/>
      <c r="EE244" s="239"/>
      <c r="EF244" s="239"/>
      <c r="EG244" s="239"/>
      <c r="EH244" s="239"/>
      <c r="EI244" s="239"/>
      <c r="EJ244" s="239"/>
      <c r="EK244" s="239"/>
      <c r="EL244" s="239"/>
      <c r="EM244" s="239"/>
      <c r="EN244" s="239"/>
      <c r="EO244" s="239"/>
      <c r="EP244" s="239"/>
      <c r="EQ244" s="239"/>
      <c r="ER244" s="239"/>
      <c r="ES244" s="239"/>
      <c r="ET244" s="239"/>
      <c r="EU244" s="239"/>
      <c r="EV244" s="239"/>
      <c r="EW244" s="239"/>
      <c r="EX244" s="239"/>
      <c r="EY244" s="239"/>
      <c r="EZ244" s="239"/>
      <c r="FA244" s="239"/>
      <c r="FB244" s="239"/>
      <c r="FC244" s="239"/>
      <c r="FD244" s="239"/>
      <c r="FE244" s="239"/>
      <c r="FF244" s="239"/>
      <c r="FG244" s="239"/>
      <c r="FH244" s="239"/>
      <c r="FI244" s="239"/>
      <c r="FJ244" s="239"/>
      <c r="FK244" s="239"/>
      <c r="FL244" s="239"/>
      <c r="FM244" s="239"/>
      <c r="FN244" s="239"/>
      <c r="FO244" s="239"/>
      <c r="FP244" s="239"/>
      <c r="FQ244" s="239"/>
      <c r="FR244" s="239"/>
      <c r="FS244" s="239"/>
      <c r="FT244" s="239"/>
      <c r="FU244" s="239"/>
      <c r="FV244" s="239"/>
      <c r="FW244" s="239"/>
      <c r="FX244" s="239"/>
      <c r="FY244" s="239"/>
      <c r="FZ244" s="239"/>
      <c r="GA244" s="239"/>
      <c r="GB244" s="239"/>
      <c r="GC244" s="239"/>
      <c r="GD244" s="239"/>
      <c r="GE244" s="239"/>
    </row>
    <row r="245" spans="1:187" ht="15" customHeight="1" x14ac:dyDescent="0.25">
      <c r="A245" s="240"/>
      <c r="B245" s="241"/>
      <c r="C245" s="241"/>
      <c r="E245" s="240"/>
      <c r="F245" s="240"/>
    </row>
    <row r="246" spans="1:187" ht="15" customHeight="1" x14ac:dyDescent="0.25">
      <c r="A246" s="240"/>
      <c r="B246" s="241"/>
      <c r="C246" s="241"/>
      <c r="E246" s="240"/>
      <c r="F246" s="240"/>
    </row>
    <row r="247" spans="1:187" ht="15" customHeight="1" x14ac:dyDescent="0.25">
      <c r="A247" s="240"/>
      <c r="B247" s="241"/>
      <c r="C247" s="241"/>
      <c r="E247" s="240"/>
      <c r="F247" s="240"/>
    </row>
  </sheetData>
  <mergeCells count="33">
    <mergeCell ref="P17:P19"/>
    <mergeCell ref="L1:M1"/>
    <mergeCell ref="L2:M2"/>
    <mergeCell ref="M18:M19"/>
    <mergeCell ref="M6:M7"/>
    <mergeCell ref="O17:O19"/>
    <mergeCell ref="G3:M3"/>
    <mergeCell ref="H18:H19"/>
    <mergeCell ref="I18:I19"/>
    <mergeCell ref="J18:J19"/>
    <mergeCell ref="K11:L11"/>
    <mergeCell ref="K4:M4"/>
    <mergeCell ref="K9:L9"/>
    <mergeCell ref="A242:E242"/>
    <mergeCell ref="A243:M243"/>
    <mergeCell ref="A5:G5"/>
    <mergeCell ref="B12:I13"/>
    <mergeCell ref="B17:B19"/>
    <mergeCell ref="C10:I10"/>
    <mergeCell ref="C14:G14"/>
    <mergeCell ref="C17:C19"/>
    <mergeCell ref="D17:D19"/>
    <mergeCell ref="E17:M17"/>
    <mergeCell ref="E18:E19"/>
    <mergeCell ref="E6:G6"/>
    <mergeCell ref="E8:F8"/>
    <mergeCell ref="F18:F19"/>
    <mergeCell ref="G18:G19"/>
    <mergeCell ref="A10:B10"/>
    <mergeCell ref="A12:A13"/>
    <mergeCell ref="A16:M16"/>
    <mergeCell ref="A17:A19"/>
    <mergeCell ref="A241:D241"/>
  </mergeCells>
  <pageMargins left="0.31496062000000002" right="0.31496062000000002" top="0.3543307" bottom="0.3543307" header="0.31496062000000002" footer="0.31496062000000002"/>
  <pageSetup paperSize="9" scale="6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128"/>
  <sheetViews>
    <sheetView workbookViewId="0"/>
  </sheetViews>
  <sheetFormatPr defaultRowHeight="15" x14ac:dyDescent="0.25"/>
  <cols>
    <col min="1" max="1" width="8.28515625" customWidth="1"/>
    <col min="2" max="5" width="13.28515625" customWidth="1"/>
    <col min="6" max="6" width="3" customWidth="1"/>
    <col min="7" max="7" width="10.85546875" customWidth="1"/>
    <col min="8" max="8" width="8.28515625" customWidth="1"/>
    <col min="9" max="9" width="9.140625" customWidth="1"/>
    <col min="10" max="13" width="15.28515625" customWidth="1"/>
    <col min="14" max="14" width="9.140625" hidden="1" customWidth="1"/>
    <col min="15" max="15" width="13.7109375" hidden="1" customWidth="1"/>
    <col min="16" max="18" width="9.140625" hidden="1" customWidth="1"/>
    <col min="19" max="22" width="9.140625" customWidth="1"/>
    <col min="23" max="23" width="9.140625" hidden="1" customWidth="1"/>
    <col min="24" max="154" width="8.42578125" customWidth="1"/>
  </cols>
  <sheetData>
    <row r="1" spans="1:154" ht="15" customHeight="1" x14ac:dyDescent="0.25">
      <c r="A1" s="240"/>
    </row>
    <row r="2" spans="1:154" ht="18.75" customHeight="1" x14ac:dyDescent="0.3">
      <c r="A2" s="242"/>
      <c r="B2" s="353" t="s">
        <v>516</v>
      </c>
      <c r="C2" s="353"/>
      <c r="D2" s="353"/>
      <c r="E2" s="353"/>
      <c r="F2" s="353"/>
      <c r="G2" s="353"/>
      <c r="H2" s="353"/>
      <c r="I2" s="353"/>
      <c r="J2" s="353"/>
      <c r="K2" s="353"/>
      <c r="L2" s="353"/>
      <c r="M2" s="353"/>
      <c r="N2" s="243"/>
      <c r="O2" s="244"/>
      <c r="P2" s="244"/>
      <c r="Q2" s="244"/>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2"/>
    </row>
    <row r="3" spans="1:154" ht="15" customHeight="1" x14ac:dyDescent="0.25">
      <c r="A3" s="245"/>
      <c r="B3" s="245"/>
      <c r="C3" s="245"/>
      <c r="D3" s="245"/>
      <c r="E3" s="245"/>
      <c r="F3" s="245"/>
      <c r="G3" s="245"/>
      <c r="H3" s="246"/>
      <c r="I3" s="246"/>
      <c r="J3" s="245"/>
      <c r="K3" s="245"/>
      <c r="L3" s="245"/>
      <c r="M3" s="245"/>
      <c r="N3" s="247"/>
      <c r="O3" s="248"/>
      <c r="P3" s="248"/>
      <c r="Q3" s="248"/>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c r="DV3" s="247"/>
      <c r="DW3" s="247"/>
      <c r="DX3" s="247"/>
      <c r="DY3" s="247"/>
      <c r="DZ3" s="247"/>
      <c r="EA3" s="247"/>
      <c r="EB3" s="247"/>
      <c r="EC3" s="247"/>
      <c r="ED3" s="247"/>
      <c r="EE3" s="247"/>
      <c r="EF3" s="247"/>
      <c r="EG3" s="247"/>
      <c r="EH3" s="247"/>
      <c r="EI3" s="247"/>
      <c r="EJ3" s="247"/>
      <c r="EK3" s="247"/>
      <c r="EL3" s="247"/>
      <c r="EM3" s="247"/>
      <c r="EN3" s="247"/>
      <c r="EO3" s="247"/>
      <c r="EP3" s="247"/>
      <c r="EQ3" s="247"/>
      <c r="ER3" s="247"/>
      <c r="ES3" s="247"/>
      <c r="ET3" s="247"/>
      <c r="EU3" s="247"/>
      <c r="EV3" s="247"/>
      <c r="EW3" s="247"/>
      <c r="EX3" s="247"/>
    </row>
    <row r="4" spans="1:154" ht="15" customHeight="1" x14ac:dyDescent="0.25">
      <c r="A4" s="344" t="s">
        <v>517</v>
      </c>
      <c r="B4" s="358" t="s">
        <v>29</v>
      </c>
      <c r="C4" s="359"/>
      <c r="D4" s="360"/>
      <c r="E4" s="360"/>
      <c r="F4" s="360"/>
      <c r="G4" s="361"/>
      <c r="H4" s="344" t="s">
        <v>518</v>
      </c>
      <c r="I4" s="344" t="s">
        <v>519</v>
      </c>
      <c r="J4" s="418" t="s">
        <v>520</v>
      </c>
      <c r="K4" s="419"/>
      <c r="L4" s="420"/>
      <c r="M4" s="421"/>
      <c r="N4" s="164"/>
      <c r="W4" t="s">
        <v>11</v>
      </c>
    </row>
    <row r="5" spans="1:154" ht="24.75" customHeight="1" x14ac:dyDescent="0.25">
      <c r="A5" s="345"/>
      <c r="B5" s="362"/>
      <c r="C5" s="317"/>
      <c r="D5" s="317"/>
      <c r="E5" s="317"/>
      <c r="F5" s="317"/>
      <c r="G5" s="317"/>
      <c r="H5" s="345"/>
      <c r="I5" s="345"/>
      <c r="J5" s="344" t="s">
        <v>521</v>
      </c>
      <c r="K5" s="344" t="s">
        <v>522</v>
      </c>
      <c r="L5" s="344" t="s">
        <v>523</v>
      </c>
      <c r="M5" s="344" t="s">
        <v>44</v>
      </c>
      <c r="N5" s="164"/>
    </row>
    <row r="6" spans="1:154" ht="16.5" customHeight="1" x14ac:dyDescent="0.25">
      <c r="A6" s="346"/>
      <c r="B6" s="363"/>
      <c r="C6" s="317"/>
      <c r="D6" s="317"/>
      <c r="E6" s="317"/>
      <c r="F6" s="317"/>
      <c r="G6" s="317"/>
      <c r="H6" s="346"/>
      <c r="I6" s="346"/>
      <c r="J6" s="344"/>
      <c r="K6" s="344"/>
      <c r="L6" s="344"/>
      <c r="M6" s="344"/>
      <c r="N6" s="164"/>
    </row>
    <row r="7" spans="1:154" ht="15.75" customHeight="1" x14ac:dyDescent="0.25">
      <c r="A7" s="250" t="s">
        <v>47</v>
      </c>
      <c r="B7" s="368" t="s">
        <v>9</v>
      </c>
      <c r="C7" s="369"/>
      <c r="D7" s="370"/>
      <c r="E7" s="370"/>
      <c r="F7" s="370"/>
      <c r="G7" s="371"/>
      <c r="H7" s="250" t="s">
        <v>48</v>
      </c>
      <c r="I7" s="250" t="s">
        <v>49</v>
      </c>
      <c r="J7" s="250" t="s">
        <v>50</v>
      </c>
      <c r="K7" s="250" t="s">
        <v>51</v>
      </c>
      <c r="L7" s="250" t="s">
        <v>52</v>
      </c>
      <c r="M7" s="250" t="s">
        <v>53</v>
      </c>
      <c r="N7" s="164"/>
    </row>
    <row r="8" spans="1:154" ht="16.5" customHeight="1" x14ac:dyDescent="0.25">
      <c r="A8" s="251">
        <v>1</v>
      </c>
      <c r="B8" s="373" t="s">
        <v>524</v>
      </c>
      <c r="C8" s="374"/>
      <c r="D8" s="375"/>
      <c r="E8" s="375"/>
      <c r="F8" s="375"/>
      <c r="G8" s="376"/>
      <c r="H8" s="252" t="s">
        <v>525</v>
      </c>
      <c r="I8" s="253" t="s">
        <v>61</v>
      </c>
      <c r="J8" s="254">
        <f>SUM(J9,J10,J11,J32)</f>
        <v>155171318.61999997</v>
      </c>
      <c r="K8" s="254">
        <f>SUM(K9,K10,K11,K32)</f>
        <v>131205533.13</v>
      </c>
      <c r="L8" s="254">
        <f>SUM(L9,L10,L11,L32)</f>
        <v>131205533.13</v>
      </c>
      <c r="M8" s="254">
        <f>SUM(M9,M10,M11,M32)</f>
        <v>0</v>
      </c>
      <c r="N8" s="164"/>
    </row>
    <row r="9" spans="1:154" ht="62.25" customHeight="1" x14ac:dyDescent="0.25">
      <c r="A9" s="255" t="s">
        <v>526</v>
      </c>
      <c r="B9" s="349" t="s">
        <v>527</v>
      </c>
      <c r="C9" s="350"/>
      <c r="D9" s="351"/>
      <c r="E9" s="351"/>
      <c r="F9" s="351"/>
      <c r="G9" s="352"/>
      <c r="H9" s="250" t="s">
        <v>528</v>
      </c>
      <c r="I9" s="250" t="s">
        <v>61</v>
      </c>
      <c r="J9" s="256"/>
      <c r="K9" s="256"/>
      <c r="L9" s="256"/>
      <c r="M9" s="256"/>
      <c r="N9" s="164"/>
    </row>
    <row r="10" spans="1:154" ht="40.5" customHeight="1" x14ac:dyDescent="0.25">
      <c r="A10" s="255" t="s">
        <v>529</v>
      </c>
      <c r="B10" s="349" t="s">
        <v>530</v>
      </c>
      <c r="C10" s="350"/>
      <c r="D10" s="351"/>
      <c r="E10" s="351"/>
      <c r="F10" s="351"/>
      <c r="G10" s="352"/>
      <c r="H10" s="250" t="s">
        <v>531</v>
      </c>
      <c r="I10" s="250" t="s">
        <v>61</v>
      </c>
      <c r="J10" s="256"/>
      <c r="K10" s="256"/>
      <c r="L10" s="256"/>
      <c r="M10" s="256"/>
      <c r="N10" s="164"/>
    </row>
    <row r="11" spans="1:154" ht="42.75" customHeight="1" x14ac:dyDescent="0.25">
      <c r="A11" s="255" t="s">
        <v>532</v>
      </c>
      <c r="B11" s="349" t="s">
        <v>533</v>
      </c>
      <c r="C11" s="350"/>
      <c r="D11" s="351"/>
      <c r="E11" s="351"/>
      <c r="F11" s="351"/>
      <c r="G11" s="352"/>
      <c r="H11" s="257" t="s">
        <v>534</v>
      </c>
      <c r="I11" s="257" t="s">
        <v>61</v>
      </c>
      <c r="J11" s="258">
        <f>SUM(J12,J18,J24)</f>
        <v>13874579.389999999</v>
      </c>
      <c r="K11" s="258">
        <f>SUM(K18,K24)</f>
        <v>38858865.32</v>
      </c>
      <c r="L11" s="258">
        <f>SUM(L18,L24)</f>
        <v>10000000</v>
      </c>
      <c r="M11" s="258">
        <f>SUM(M18,M24)</f>
        <v>0</v>
      </c>
      <c r="N11" s="164"/>
    </row>
    <row r="12" spans="1:154" ht="52.5" customHeight="1" x14ac:dyDescent="0.25">
      <c r="A12" s="255" t="s">
        <v>535</v>
      </c>
      <c r="B12" s="349" t="s">
        <v>536</v>
      </c>
      <c r="C12" s="350"/>
      <c r="D12" s="351"/>
      <c r="E12" s="351"/>
      <c r="F12" s="351"/>
      <c r="G12" s="352"/>
      <c r="H12" s="259">
        <v>26310</v>
      </c>
      <c r="I12" s="260" t="s">
        <v>61</v>
      </c>
      <c r="J12" s="261">
        <f>SUM(J13:J17)</f>
        <v>9358389.5899999999</v>
      </c>
      <c r="K12" s="260" t="s">
        <v>61</v>
      </c>
      <c r="L12" s="260" t="s">
        <v>61</v>
      </c>
      <c r="M12" s="260" t="s">
        <v>61</v>
      </c>
      <c r="N12" s="262"/>
      <c r="O12" s="263"/>
      <c r="P12" s="263"/>
      <c r="Q12" s="263"/>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4"/>
      <c r="AR12" s="264"/>
      <c r="AS12" s="264"/>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4"/>
      <c r="BT12" s="264"/>
      <c r="BU12" s="264"/>
      <c r="BV12" s="264"/>
      <c r="BW12" s="264"/>
      <c r="BX12" s="264"/>
      <c r="BY12" s="264"/>
      <c r="BZ12" s="264"/>
      <c r="CA12" s="264"/>
      <c r="CB12" s="264"/>
      <c r="CC12" s="264"/>
      <c r="CD12" s="264"/>
      <c r="CE12" s="264"/>
      <c r="CF12" s="264"/>
    </row>
    <row r="13" spans="1:154" ht="24.75" customHeight="1" x14ac:dyDescent="0.25">
      <c r="A13" s="255" t="s">
        <v>537</v>
      </c>
      <c r="B13" s="349" t="s">
        <v>538</v>
      </c>
      <c r="C13" s="350"/>
      <c r="D13" s="351"/>
      <c r="E13" s="351"/>
      <c r="F13" s="351"/>
      <c r="G13" s="352"/>
      <c r="H13" s="249">
        <v>26311</v>
      </c>
      <c r="I13" s="265" t="s">
        <v>61</v>
      </c>
      <c r="J13" s="266">
        <v>5994585.1100000003</v>
      </c>
      <c r="K13" s="265" t="s">
        <v>61</v>
      </c>
      <c r="L13" s="265" t="s">
        <v>61</v>
      </c>
      <c r="M13" s="265" t="s">
        <v>61</v>
      </c>
      <c r="N13" s="262"/>
      <c r="O13" s="263">
        <v>5994585.1100000003</v>
      </c>
      <c r="P13" s="263"/>
      <c r="Q13" s="263"/>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c r="BU13" s="264"/>
      <c r="BV13" s="264"/>
      <c r="BW13" s="264"/>
      <c r="BX13" s="264"/>
      <c r="BY13" s="264"/>
      <c r="BZ13" s="264"/>
      <c r="CA13" s="264"/>
      <c r="CB13" s="264"/>
      <c r="CC13" s="264"/>
      <c r="CD13" s="264"/>
      <c r="CE13" s="264"/>
      <c r="CF13" s="264"/>
    </row>
    <row r="14" spans="1:154" ht="25.5" customHeight="1" x14ac:dyDescent="0.25">
      <c r="A14" s="255" t="s">
        <v>539</v>
      </c>
      <c r="B14" s="349" t="s">
        <v>540</v>
      </c>
      <c r="C14" s="350"/>
      <c r="D14" s="351"/>
      <c r="E14" s="351"/>
      <c r="F14" s="351"/>
      <c r="G14" s="352"/>
      <c r="H14" s="249">
        <v>26312</v>
      </c>
      <c r="I14" s="265" t="s">
        <v>61</v>
      </c>
      <c r="J14" s="266">
        <v>0</v>
      </c>
      <c r="K14" s="265" t="s">
        <v>61</v>
      </c>
      <c r="L14" s="265" t="s">
        <v>61</v>
      </c>
      <c r="M14" s="265" t="s">
        <v>61</v>
      </c>
      <c r="N14" s="262"/>
      <c r="O14" s="263">
        <v>0</v>
      </c>
      <c r="P14" s="263"/>
      <c r="Q14" s="263"/>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c r="BX14" s="264"/>
      <c r="BY14" s="264"/>
      <c r="BZ14" s="264"/>
      <c r="CA14" s="264"/>
      <c r="CB14" s="264"/>
      <c r="CC14" s="264"/>
      <c r="CD14" s="264"/>
      <c r="CE14" s="264"/>
      <c r="CF14" s="264"/>
    </row>
    <row r="15" spans="1:154" ht="14.25" customHeight="1" x14ac:dyDescent="0.25">
      <c r="A15" s="255" t="s">
        <v>541</v>
      </c>
      <c r="B15" s="349" t="s">
        <v>542</v>
      </c>
      <c r="C15" s="350"/>
      <c r="D15" s="351"/>
      <c r="E15" s="351"/>
      <c r="F15" s="351"/>
      <c r="G15" s="352"/>
      <c r="H15" s="249">
        <v>26313</v>
      </c>
      <c r="I15" s="265" t="s">
        <v>61</v>
      </c>
      <c r="J15" s="266"/>
      <c r="K15" s="265" t="s">
        <v>61</v>
      </c>
      <c r="L15" s="265" t="s">
        <v>61</v>
      </c>
      <c r="M15" s="265" t="s">
        <v>61</v>
      </c>
      <c r="N15" s="262"/>
      <c r="O15" s="263"/>
      <c r="P15" s="263"/>
      <c r="Q15" s="263"/>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264"/>
      <c r="BV15" s="264"/>
      <c r="BW15" s="264"/>
      <c r="BX15" s="264"/>
      <c r="BY15" s="264"/>
      <c r="BZ15" s="264"/>
      <c r="CA15" s="264"/>
      <c r="CB15" s="264"/>
      <c r="CC15" s="264"/>
      <c r="CD15" s="264"/>
      <c r="CE15" s="264"/>
      <c r="CF15" s="264"/>
    </row>
    <row r="16" spans="1:154" ht="15" customHeight="1" x14ac:dyDescent="0.25">
      <c r="A16" s="255" t="s">
        <v>543</v>
      </c>
      <c r="B16" s="349" t="s">
        <v>544</v>
      </c>
      <c r="C16" s="350"/>
      <c r="D16" s="351"/>
      <c r="E16" s="351"/>
      <c r="F16" s="351"/>
      <c r="G16" s="352"/>
      <c r="H16" s="249">
        <v>26314</v>
      </c>
      <c r="I16" s="265" t="s">
        <v>61</v>
      </c>
      <c r="J16" s="266">
        <v>0</v>
      </c>
      <c r="K16" s="265" t="s">
        <v>61</v>
      </c>
      <c r="L16" s="265" t="s">
        <v>61</v>
      </c>
      <c r="M16" s="265" t="s">
        <v>61</v>
      </c>
      <c r="N16" s="262"/>
      <c r="O16" s="263">
        <v>0</v>
      </c>
      <c r="P16" s="263"/>
      <c r="Q16" s="263"/>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264"/>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264"/>
      <c r="BV16" s="264"/>
      <c r="BW16" s="264"/>
      <c r="BX16" s="264"/>
      <c r="BY16" s="264"/>
      <c r="BZ16" s="264"/>
      <c r="CA16" s="264"/>
      <c r="CB16" s="264"/>
      <c r="CC16" s="264"/>
      <c r="CD16" s="264"/>
      <c r="CE16" s="264"/>
      <c r="CF16" s="264"/>
    </row>
    <row r="17" spans="1:84" ht="14.25" customHeight="1" x14ac:dyDescent="0.25">
      <c r="A17" s="255" t="s">
        <v>545</v>
      </c>
      <c r="B17" s="349" t="s">
        <v>546</v>
      </c>
      <c r="C17" s="350"/>
      <c r="D17" s="351"/>
      <c r="E17" s="351"/>
      <c r="F17" s="351"/>
      <c r="G17" s="352"/>
      <c r="H17" s="249">
        <v>26315</v>
      </c>
      <c r="I17" s="265" t="s">
        <v>61</v>
      </c>
      <c r="J17" s="267">
        <v>3363804.48</v>
      </c>
      <c r="K17" s="265" t="s">
        <v>61</v>
      </c>
      <c r="L17" s="265" t="s">
        <v>61</v>
      </c>
      <c r="M17" s="265" t="s">
        <v>61</v>
      </c>
      <c r="N17" s="262"/>
      <c r="O17" s="263">
        <v>3363804.48</v>
      </c>
      <c r="P17" s="263"/>
      <c r="Q17" s="263"/>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c r="BX17" s="264"/>
      <c r="BY17" s="264"/>
      <c r="BZ17" s="264"/>
      <c r="CA17" s="264"/>
      <c r="CB17" s="264"/>
      <c r="CC17" s="264"/>
      <c r="CD17" s="264"/>
      <c r="CE17" s="264"/>
      <c r="CF17" s="264"/>
    </row>
    <row r="18" spans="1:84" ht="28.5" customHeight="1" x14ac:dyDescent="0.25">
      <c r="A18" s="255" t="s">
        <v>547</v>
      </c>
      <c r="B18" s="349" t="s">
        <v>548</v>
      </c>
      <c r="C18" s="350"/>
      <c r="D18" s="351"/>
      <c r="E18" s="351"/>
      <c r="F18" s="351"/>
      <c r="G18" s="352"/>
      <c r="H18" s="259">
        <v>26320</v>
      </c>
      <c r="I18" s="260" t="s">
        <v>61</v>
      </c>
      <c r="J18" s="261">
        <f>SUM(J19:J23)</f>
        <v>1495442.2</v>
      </c>
      <c r="K18" s="261">
        <f>SUM(K19:K23)</f>
        <v>32800000</v>
      </c>
      <c r="L18" s="261">
        <f>SUM(L19:L23)</f>
        <v>10000000</v>
      </c>
      <c r="M18" s="261">
        <f>SUM(M19:M23)</f>
        <v>0</v>
      </c>
      <c r="N18" s="262"/>
      <c r="O18" s="263">
        <v>1495442.2</v>
      </c>
      <c r="P18" s="263">
        <v>0</v>
      </c>
      <c r="Q18" s="263">
        <v>0</v>
      </c>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c r="BX18" s="264"/>
      <c r="BY18" s="264"/>
      <c r="BZ18" s="264"/>
      <c r="CA18" s="264"/>
      <c r="CB18" s="264"/>
      <c r="CC18" s="264"/>
      <c r="CD18" s="264"/>
      <c r="CE18" s="264"/>
      <c r="CF18" s="264"/>
    </row>
    <row r="19" spans="1:84" ht="38.25" customHeight="1" x14ac:dyDescent="0.25">
      <c r="A19" s="255" t="s">
        <v>549</v>
      </c>
      <c r="B19" s="349" t="s">
        <v>550</v>
      </c>
      <c r="C19" s="350"/>
      <c r="D19" s="351"/>
      <c r="E19" s="351"/>
      <c r="F19" s="351"/>
      <c r="G19" s="352"/>
      <c r="H19" s="249">
        <v>26321</v>
      </c>
      <c r="I19" s="265" t="s">
        <v>61</v>
      </c>
      <c r="J19" s="267">
        <v>1495442.2</v>
      </c>
      <c r="K19" s="268">
        <v>32800000</v>
      </c>
      <c r="L19" s="268">
        <v>10000000</v>
      </c>
      <c r="M19" s="268"/>
      <c r="N19" s="262"/>
      <c r="O19" s="263"/>
      <c r="P19" s="263"/>
      <c r="Q19" s="263"/>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c r="BX19" s="264"/>
      <c r="BY19" s="264"/>
      <c r="BZ19" s="264"/>
      <c r="CA19" s="264"/>
      <c r="CB19" s="264"/>
      <c r="CC19" s="264"/>
      <c r="CD19" s="264"/>
      <c r="CE19" s="264"/>
      <c r="CF19" s="264"/>
    </row>
    <row r="20" spans="1:84" ht="25.5" customHeight="1" x14ac:dyDescent="0.25">
      <c r="A20" s="255" t="s">
        <v>551</v>
      </c>
      <c r="B20" s="349" t="s">
        <v>540</v>
      </c>
      <c r="C20" s="350"/>
      <c r="D20" s="351"/>
      <c r="E20" s="351"/>
      <c r="F20" s="351"/>
      <c r="G20" s="352"/>
      <c r="H20" s="249">
        <v>26322</v>
      </c>
      <c r="I20" s="265" t="s">
        <v>61</v>
      </c>
      <c r="J20" s="267"/>
      <c r="K20" s="268"/>
      <c r="L20" s="268"/>
      <c r="M20" s="268"/>
      <c r="N20" s="262"/>
      <c r="O20" s="263"/>
      <c r="P20" s="263"/>
      <c r="Q20" s="263"/>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c r="BU20" s="264"/>
      <c r="BV20" s="264"/>
      <c r="BW20" s="264"/>
      <c r="BX20" s="264"/>
      <c r="BY20" s="264"/>
      <c r="BZ20" s="264"/>
      <c r="CA20" s="264"/>
      <c r="CB20" s="264"/>
      <c r="CC20" s="264"/>
      <c r="CD20" s="264"/>
      <c r="CE20" s="264"/>
      <c r="CF20" s="264"/>
    </row>
    <row r="21" spans="1:84" ht="13.5" customHeight="1" x14ac:dyDescent="0.25">
      <c r="A21" s="255" t="s">
        <v>552</v>
      </c>
      <c r="B21" s="349" t="s">
        <v>542</v>
      </c>
      <c r="C21" s="350"/>
      <c r="D21" s="351"/>
      <c r="E21" s="351"/>
      <c r="F21" s="351"/>
      <c r="G21" s="352"/>
      <c r="H21" s="249">
        <v>26323</v>
      </c>
      <c r="I21" s="265" t="s">
        <v>61</v>
      </c>
      <c r="J21" s="267"/>
      <c r="K21" s="268"/>
      <c r="L21" s="268"/>
      <c r="M21" s="268"/>
      <c r="N21" s="262"/>
      <c r="O21" s="263"/>
      <c r="P21" s="263"/>
      <c r="Q21" s="263"/>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c r="BT21" s="264"/>
      <c r="BU21" s="264"/>
      <c r="BV21" s="264"/>
      <c r="BW21" s="264"/>
      <c r="BX21" s="264"/>
      <c r="BY21" s="264"/>
      <c r="BZ21" s="264"/>
      <c r="CA21" s="264"/>
      <c r="CB21" s="264"/>
      <c r="CC21" s="264"/>
      <c r="CD21" s="264"/>
      <c r="CE21" s="264"/>
      <c r="CF21" s="264"/>
    </row>
    <row r="22" spans="1:84" ht="12.75" customHeight="1" x14ac:dyDescent="0.25">
      <c r="A22" s="255" t="s">
        <v>553</v>
      </c>
      <c r="B22" s="349" t="s">
        <v>544</v>
      </c>
      <c r="C22" s="350"/>
      <c r="D22" s="351"/>
      <c r="E22" s="351"/>
      <c r="F22" s="351"/>
      <c r="G22" s="352"/>
      <c r="H22" s="249">
        <v>26324</v>
      </c>
      <c r="I22" s="265" t="s">
        <v>61</v>
      </c>
      <c r="J22" s="267"/>
      <c r="K22" s="268"/>
      <c r="L22" s="268"/>
      <c r="M22" s="268"/>
      <c r="N22" s="262"/>
      <c r="O22" s="263"/>
      <c r="P22" s="263"/>
      <c r="Q22" s="263"/>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c r="BX22" s="264"/>
      <c r="BY22" s="264"/>
      <c r="BZ22" s="264"/>
      <c r="CA22" s="264"/>
      <c r="CB22" s="264"/>
      <c r="CC22" s="264"/>
      <c r="CD22" s="264"/>
      <c r="CE22" s="264"/>
      <c r="CF22" s="264"/>
    </row>
    <row r="23" spans="1:84" ht="15" customHeight="1" x14ac:dyDescent="0.25">
      <c r="A23" s="255" t="s">
        <v>554</v>
      </c>
      <c r="B23" s="349" t="s">
        <v>546</v>
      </c>
      <c r="C23" s="350"/>
      <c r="D23" s="351"/>
      <c r="E23" s="351"/>
      <c r="F23" s="351"/>
      <c r="G23" s="352"/>
      <c r="H23" s="249">
        <v>26325</v>
      </c>
      <c r="I23" s="265" t="s">
        <v>61</v>
      </c>
      <c r="J23" s="267">
        <v>0</v>
      </c>
      <c r="K23" s="268"/>
      <c r="L23" s="268"/>
      <c r="M23" s="268"/>
      <c r="N23" s="262"/>
      <c r="O23" s="263"/>
      <c r="P23" s="263"/>
      <c r="Q23" s="263"/>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c r="BU23" s="264"/>
      <c r="BV23" s="264"/>
      <c r="BW23" s="264"/>
      <c r="BX23" s="264"/>
      <c r="BY23" s="264"/>
      <c r="BZ23" s="264"/>
      <c r="CA23" s="264"/>
      <c r="CB23" s="264"/>
      <c r="CC23" s="264"/>
      <c r="CD23" s="264"/>
      <c r="CE23" s="264"/>
      <c r="CF23" s="264"/>
    </row>
    <row r="24" spans="1:84" ht="27" customHeight="1" x14ac:dyDescent="0.25">
      <c r="A24" s="255" t="s">
        <v>555</v>
      </c>
      <c r="B24" s="349" t="s">
        <v>556</v>
      </c>
      <c r="C24" s="350"/>
      <c r="D24" s="351"/>
      <c r="E24" s="351"/>
      <c r="F24" s="351"/>
      <c r="G24" s="352"/>
      <c r="H24" s="259">
        <v>26330</v>
      </c>
      <c r="I24" s="260" t="s">
        <v>61</v>
      </c>
      <c r="J24" s="261">
        <f>SUM(J25:J29)</f>
        <v>3020747.6</v>
      </c>
      <c r="K24" s="261">
        <f>SUM(K25:K29)</f>
        <v>6058865.3200000003</v>
      </c>
      <c r="L24" s="261">
        <f>SUM(L25:L29)</f>
        <v>0</v>
      </c>
      <c r="M24" s="261">
        <f>SUM(M25:M29)</f>
        <v>0</v>
      </c>
      <c r="N24" s="262"/>
      <c r="O24" s="263">
        <v>3020747.6</v>
      </c>
      <c r="P24" s="263">
        <v>6058865.3200000003</v>
      </c>
      <c r="Q24" s="263">
        <v>0</v>
      </c>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c r="BX24" s="264"/>
      <c r="BY24" s="264"/>
      <c r="BZ24" s="264"/>
      <c r="CA24" s="264"/>
      <c r="CB24" s="264"/>
      <c r="CC24" s="264"/>
      <c r="CD24" s="264"/>
      <c r="CE24" s="264"/>
      <c r="CF24" s="264"/>
    </row>
    <row r="25" spans="1:84" ht="37.5" customHeight="1" x14ac:dyDescent="0.25">
      <c r="A25" s="255" t="s">
        <v>557</v>
      </c>
      <c r="B25" s="349" t="s">
        <v>550</v>
      </c>
      <c r="C25" s="350"/>
      <c r="D25" s="351"/>
      <c r="E25" s="351"/>
      <c r="F25" s="351"/>
      <c r="G25" s="352"/>
      <c r="H25" s="249">
        <v>26331</v>
      </c>
      <c r="I25" s="265" t="s">
        <v>61</v>
      </c>
      <c r="J25" s="267">
        <v>0</v>
      </c>
      <c r="K25" s="268"/>
      <c r="L25" s="268"/>
      <c r="M25" s="268"/>
      <c r="N25" s="262"/>
      <c r="O25" s="263"/>
      <c r="P25" s="263"/>
      <c r="Q25" s="263"/>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c r="BW25" s="264"/>
      <c r="BX25" s="264"/>
      <c r="BY25" s="264"/>
      <c r="BZ25" s="264"/>
      <c r="CA25" s="264"/>
      <c r="CB25" s="264"/>
      <c r="CC25" s="264"/>
      <c r="CD25" s="264"/>
      <c r="CE25" s="264"/>
      <c r="CF25" s="264"/>
    </row>
    <row r="26" spans="1:84" ht="25.5" customHeight="1" x14ac:dyDescent="0.25">
      <c r="A26" s="255" t="s">
        <v>558</v>
      </c>
      <c r="B26" s="349" t="s">
        <v>540</v>
      </c>
      <c r="C26" s="350"/>
      <c r="D26" s="351"/>
      <c r="E26" s="351"/>
      <c r="F26" s="351"/>
      <c r="G26" s="352"/>
      <c r="H26" s="249">
        <v>26332</v>
      </c>
      <c r="I26" s="265" t="s">
        <v>61</v>
      </c>
      <c r="J26" s="267"/>
      <c r="K26" s="268"/>
      <c r="L26" s="268"/>
      <c r="M26" s="268"/>
      <c r="N26" s="262"/>
      <c r="O26" s="263"/>
      <c r="P26" s="263"/>
      <c r="Q26" s="263"/>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c r="BW26" s="264"/>
      <c r="BX26" s="264"/>
      <c r="BY26" s="264"/>
      <c r="BZ26" s="264"/>
      <c r="CA26" s="264"/>
      <c r="CB26" s="264"/>
      <c r="CC26" s="264"/>
      <c r="CD26" s="264"/>
      <c r="CE26" s="264"/>
      <c r="CF26" s="264"/>
    </row>
    <row r="27" spans="1:84" ht="13.5" customHeight="1" x14ac:dyDescent="0.25">
      <c r="A27" s="255" t="s">
        <v>559</v>
      </c>
      <c r="B27" s="349" t="s">
        <v>542</v>
      </c>
      <c r="C27" s="350"/>
      <c r="D27" s="351"/>
      <c r="E27" s="351"/>
      <c r="F27" s="351"/>
      <c r="G27" s="352"/>
      <c r="H27" s="249">
        <v>26333</v>
      </c>
      <c r="I27" s="265" t="s">
        <v>61</v>
      </c>
      <c r="J27" s="267"/>
      <c r="K27" s="268"/>
      <c r="L27" s="268"/>
      <c r="M27" s="268"/>
      <c r="N27" s="262"/>
      <c r="O27" s="263"/>
      <c r="P27" s="263"/>
      <c r="Q27" s="263"/>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264"/>
      <c r="BF27" s="264"/>
      <c r="BG27" s="264"/>
      <c r="BH27" s="264"/>
      <c r="BI27" s="264"/>
      <c r="BJ27" s="264"/>
      <c r="BK27" s="264"/>
      <c r="BL27" s="264"/>
      <c r="BM27" s="264"/>
      <c r="BN27" s="264"/>
      <c r="BO27" s="264"/>
      <c r="BP27" s="264"/>
      <c r="BQ27" s="264"/>
      <c r="BR27" s="264"/>
      <c r="BS27" s="264"/>
      <c r="BT27" s="264"/>
      <c r="BU27" s="264"/>
      <c r="BV27" s="264"/>
      <c r="BW27" s="264"/>
      <c r="BX27" s="264"/>
      <c r="BY27" s="264"/>
      <c r="BZ27" s="264"/>
      <c r="CA27" s="264"/>
      <c r="CB27" s="264"/>
      <c r="CC27" s="264"/>
      <c r="CD27" s="264"/>
      <c r="CE27" s="264"/>
      <c r="CF27" s="264"/>
    </row>
    <row r="28" spans="1:84" ht="12.75" customHeight="1" x14ac:dyDescent="0.25">
      <c r="A28" s="255" t="s">
        <v>560</v>
      </c>
      <c r="B28" s="349" t="s">
        <v>544</v>
      </c>
      <c r="C28" s="350"/>
      <c r="D28" s="351"/>
      <c r="E28" s="351"/>
      <c r="F28" s="351"/>
      <c r="G28" s="352"/>
      <c r="H28" s="249">
        <v>26334</v>
      </c>
      <c r="I28" s="265" t="s">
        <v>61</v>
      </c>
      <c r="J28" s="267"/>
      <c r="K28" s="268"/>
      <c r="L28" s="268"/>
      <c r="M28" s="268"/>
      <c r="N28" s="262"/>
      <c r="O28" s="263"/>
      <c r="P28" s="263"/>
      <c r="Q28" s="263"/>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4"/>
      <c r="AX28" s="264"/>
      <c r="AY28" s="264"/>
      <c r="AZ28" s="264"/>
      <c r="BA28" s="264"/>
      <c r="BB28" s="264"/>
      <c r="BC28" s="264"/>
      <c r="BD28" s="264"/>
      <c r="BE28" s="264"/>
      <c r="BF28" s="264"/>
      <c r="BG28" s="264"/>
      <c r="BH28" s="264"/>
      <c r="BI28" s="264"/>
      <c r="BJ28" s="264"/>
      <c r="BK28" s="264"/>
      <c r="BL28" s="264"/>
      <c r="BM28" s="264"/>
      <c r="BN28" s="264"/>
      <c r="BO28" s="264"/>
      <c r="BP28" s="264"/>
      <c r="BQ28" s="264"/>
      <c r="BR28" s="264"/>
      <c r="BS28" s="264"/>
      <c r="BT28" s="264"/>
      <c r="BU28" s="264"/>
      <c r="BV28" s="264"/>
      <c r="BW28" s="264"/>
      <c r="BX28" s="264"/>
      <c r="BY28" s="264"/>
      <c r="BZ28" s="264"/>
      <c r="CA28" s="264"/>
      <c r="CB28" s="264"/>
      <c r="CC28" s="264"/>
      <c r="CD28" s="264"/>
      <c r="CE28" s="264"/>
      <c r="CF28" s="264"/>
    </row>
    <row r="29" spans="1:84" ht="15" customHeight="1" x14ac:dyDescent="0.25">
      <c r="A29" s="255" t="s">
        <v>561</v>
      </c>
      <c r="B29" s="349" t="s">
        <v>546</v>
      </c>
      <c r="C29" s="350"/>
      <c r="D29" s="351"/>
      <c r="E29" s="351"/>
      <c r="F29" s="351"/>
      <c r="G29" s="352"/>
      <c r="H29" s="249">
        <v>26335</v>
      </c>
      <c r="I29" s="265" t="s">
        <v>61</v>
      </c>
      <c r="J29" s="267">
        <v>3020747.6</v>
      </c>
      <c r="K29" s="268">
        <v>6058865.3200000003</v>
      </c>
      <c r="L29" s="268"/>
      <c r="M29" s="268"/>
      <c r="N29" s="262"/>
      <c r="O29" s="263"/>
      <c r="P29" s="263"/>
      <c r="Q29" s="263"/>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4"/>
      <c r="BG29" s="264"/>
      <c r="BH29" s="264"/>
      <c r="BI29" s="264"/>
      <c r="BJ29" s="264"/>
      <c r="BK29" s="264"/>
      <c r="BL29" s="264"/>
      <c r="BM29" s="264"/>
      <c r="BN29" s="264"/>
      <c r="BO29" s="264"/>
      <c r="BP29" s="264"/>
      <c r="BQ29" s="264"/>
      <c r="BR29" s="264"/>
      <c r="BS29" s="264"/>
      <c r="BT29" s="264"/>
      <c r="BU29" s="264"/>
      <c r="BV29" s="264"/>
      <c r="BW29" s="264"/>
      <c r="BX29" s="264"/>
      <c r="BY29" s="264"/>
      <c r="BZ29" s="264"/>
      <c r="CA29" s="264"/>
      <c r="CB29" s="264"/>
      <c r="CC29" s="264"/>
      <c r="CD29" s="264"/>
      <c r="CE29" s="264"/>
      <c r="CF29" s="264"/>
    </row>
    <row r="30" spans="1:84" ht="15" hidden="1" customHeight="1" x14ac:dyDescent="0.25">
      <c r="A30" s="255" t="s">
        <v>562</v>
      </c>
      <c r="B30" s="349" t="s">
        <v>544</v>
      </c>
      <c r="C30" s="350"/>
      <c r="D30" s="351"/>
      <c r="E30" s="351"/>
      <c r="F30" s="351"/>
      <c r="G30" s="352"/>
      <c r="H30" s="249">
        <v>26340</v>
      </c>
      <c r="I30" s="250" t="s">
        <v>61</v>
      </c>
      <c r="J30" s="269"/>
      <c r="K30" s="269"/>
      <c r="L30" s="269"/>
      <c r="M30" s="269"/>
      <c r="N30" s="262"/>
      <c r="O30" s="263"/>
      <c r="P30" s="263"/>
      <c r="Q30" s="263"/>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4"/>
      <c r="BG30" s="264"/>
      <c r="BH30" s="264"/>
      <c r="BI30" s="264"/>
      <c r="BJ30" s="264"/>
      <c r="BK30" s="264"/>
      <c r="BL30" s="264"/>
      <c r="BM30" s="264"/>
      <c r="BN30" s="264"/>
      <c r="BO30" s="264"/>
      <c r="BP30" s="264"/>
      <c r="BQ30" s="264"/>
      <c r="BR30" s="264"/>
      <c r="BS30" s="264"/>
      <c r="BT30" s="264"/>
      <c r="BU30" s="264"/>
      <c r="BV30" s="264"/>
      <c r="BW30" s="264"/>
      <c r="BX30" s="264"/>
      <c r="BY30" s="264"/>
      <c r="BZ30" s="264"/>
      <c r="CA30" s="264"/>
      <c r="CB30" s="264"/>
      <c r="CC30" s="264"/>
      <c r="CD30" s="264"/>
      <c r="CE30" s="264"/>
      <c r="CF30" s="264"/>
    </row>
    <row r="31" spans="1:84" ht="15.75" hidden="1" customHeight="1" x14ac:dyDescent="0.25">
      <c r="A31" s="255" t="s">
        <v>563</v>
      </c>
      <c r="B31" s="349" t="s">
        <v>546</v>
      </c>
      <c r="C31" s="350"/>
      <c r="D31" s="351"/>
      <c r="E31" s="351"/>
      <c r="F31" s="351"/>
      <c r="G31" s="352"/>
      <c r="H31" s="249">
        <v>26350</v>
      </c>
      <c r="I31" s="250" t="s">
        <v>61</v>
      </c>
      <c r="J31" s="269"/>
      <c r="K31" s="269"/>
      <c r="L31" s="269"/>
      <c r="M31" s="269"/>
      <c r="N31" s="262"/>
      <c r="O31" s="263"/>
      <c r="P31" s="263"/>
      <c r="Q31" s="263"/>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264"/>
      <c r="BE31" s="264"/>
      <c r="BF31" s="264"/>
      <c r="BG31" s="264"/>
      <c r="BH31" s="264"/>
      <c r="BI31" s="264"/>
      <c r="BJ31" s="264"/>
      <c r="BK31" s="264"/>
      <c r="BL31" s="264"/>
      <c r="BM31" s="264"/>
      <c r="BN31" s="264"/>
      <c r="BO31" s="264"/>
      <c r="BP31" s="264"/>
      <c r="BQ31" s="264"/>
      <c r="BR31" s="264"/>
      <c r="BS31" s="264"/>
      <c r="BT31" s="264"/>
      <c r="BU31" s="264"/>
      <c r="BV31" s="264"/>
      <c r="BW31" s="264"/>
      <c r="BX31" s="264"/>
      <c r="BY31" s="264"/>
      <c r="BZ31" s="264"/>
      <c r="CA31" s="264"/>
      <c r="CB31" s="264"/>
      <c r="CC31" s="264"/>
      <c r="CD31" s="264"/>
      <c r="CE31" s="264"/>
      <c r="CF31" s="264"/>
    </row>
    <row r="32" spans="1:84" ht="42.75" customHeight="1" x14ac:dyDescent="0.25">
      <c r="A32" s="255" t="s">
        <v>564</v>
      </c>
      <c r="B32" s="349" t="s">
        <v>565</v>
      </c>
      <c r="C32" s="350"/>
      <c r="D32" s="351"/>
      <c r="E32" s="351"/>
      <c r="F32" s="351"/>
      <c r="G32" s="352"/>
      <c r="H32" s="257" t="s">
        <v>566</v>
      </c>
      <c r="I32" s="257" t="s">
        <v>61</v>
      </c>
      <c r="J32" s="258">
        <f>SUM(J33,J36,J51,J52,J55)</f>
        <v>141296739.22999999</v>
      </c>
      <c r="K32" s="258">
        <f>SUM(K33,K36,K51,K52,K55)</f>
        <v>92346667.810000002</v>
      </c>
      <c r="L32" s="258">
        <f>SUM(L33,L36,L51,L52,L55)</f>
        <v>121205533.13</v>
      </c>
      <c r="M32" s="258">
        <f>SUM(M33,M36,M51,M52,M55)</f>
        <v>0</v>
      </c>
      <c r="N32" s="164"/>
    </row>
    <row r="33" spans="1:20" ht="37.5" customHeight="1" x14ac:dyDescent="0.25">
      <c r="A33" s="255" t="s">
        <v>567</v>
      </c>
      <c r="B33" s="349" t="s">
        <v>568</v>
      </c>
      <c r="C33" s="350"/>
      <c r="D33" s="351"/>
      <c r="E33" s="351"/>
      <c r="F33" s="351"/>
      <c r="G33" s="352"/>
      <c r="H33" s="257" t="s">
        <v>569</v>
      </c>
      <c r="I33" s="257" t="s">
        <v>61</v>
      </c>
      <c r="J33" s="258">
        <f>SUM(J34:J35)</f>
        <v>20073631.59</v>
      </c>
      <c r="K33" s="258">
        <f>SUM(K34:K35)</f>
        <v>30000000</v>
      </c>
      <c r="L33" s="258">
        <f>SUM(L34:L35)</f>
        <v>30000000</v>
      </c>
      <c r="M33" s="258">
        <f>SUM(M34:M35)</f>
        <v>0</v>
      </c>
      <c r="N33" s="164"/>
    </row>
    <row r="34" spans="1:20" ht="26.25" customHeight="1" x14ac:dyDescent="0.25">
      <c r="A34" s="255" t="s">
        <v>570</v>
      </c>
      <c r="B34" s="349" t="s">
        <v>571</v>
      </c>
      <c r="C34" s="350"/>
      <c r="D34" s="351"/>
      <c r="E34" s="351"/>
      <c r="F34" s="351"/>
      <c r="G34" s="352"/>
      <c r="H34" s="250" t="s">
        <v>572</v>
      </c>
      <c r="I34" s="250" t="s">
        <v>61</v>
      </c>
      <c r="J34" s="256">
        <v>20073631.59</v>
      </c>
      <c r="K34" s="256">
        <v>30000000</v>
      </c>
      <c r="L34" s="256">
        <v>30000000</v>
      </c>
      <c r="M34" s="256"/>
      <c r="N34" s="164"/>
    </row>
    <row r="35" spans="1:20" ht="18" customHeight="1" x14ac:dyDescent="0.25">
      <c r="A35" s="255" t="s">
        <v>573</v>
      </c>
      <c r="B35" s="349" t="s">
        <v>574</v>
      </c>
      <c r="C35" s="350"/>
      <c r="D35" s="351"/>
      <c r="E35" s="351"/>
      <c r="F35" s="351"/>
      <c r="G35" s="352"/>
      <c r="H35" s="250" t="s">
        <v>575</v>
      </c>
      <c r="I35" s="250" t="s">
        <v>61</v>
      </c>
      <c r="J35" s="256"/>
      <c r="K35" s="256"/>
      <c r="L35" s="256"/>
      <c r="M35" s="256"/>
      <c r="N35" s="164"/>
    </row>
    <row r="36" spans="1:20" ht="27.75" customHeight="1" x14ac:dyDescent="0.25">
      <c r="A36" s="255" t="s">
        <v>576</v>
      </c>
      <c r="B36" s="349" t="s">
        <v>577</v>
      </c>
      <c r="C36" s="350"/>
      <c r="D36" s="351"/>
      <c r="E36" s="351"/>
      <c r="F36" s="351"/>
      <c r="G36" s="352"/>
      <c r="H36" s="257" t="s">
        <v>578</v>
      </c>
      <c r="I36" s="257" t="s">
        <v>61</v>
      </c>
      <c r="J36" s="258">
        <f>SUM(J37,J44)</f>
        <v>11345130.439999999</v>
      </c>
      <c r="K36" s="258">
        <f>SUM(K37,K44)</f>
        <v>0</v>
      </c>
      <c r="L36" s="258">
        <f>SUM(L37,L44)</f>
        <v>0</v>
      </c>
      <c r="M36" s="258">
        <f>SUM(M37,M44)</f>
        <v>0</v>
      </c>
      <c r="N36" s="164"/>
    </row>
    <row r="37" spans="1:20" ht="23.25" customHeight="1" x14ac:dyDescent="0.25">
      <c r="A37" s="255" t="s">
        <v>579</v>
      </c>
      <c r="B37" s="349" t="s">
        <v>571</v>
      </c>
      <c r="C37" s="350"/>
      <c r="D37" s="351"/>
      <c r="E37" s="351"/>
      <c r="F37" s="351"/>
      <c r="G37" s="352"/>
      <c r="H37" s="250" t="s">
        <v>580</v>
      </c>
      <c r="I37" s="250" t="s">
        <v>61</v>
      </c>
      <c r="J37" s="256">
        <v>11345130.439999999</v>
      </c>
      <c r="K37" s="256"/>
      <c r="L37" s="256"/>
      <c r="M37" s="256"/>
      <c r="N37" s="164"/>
    </row>
    <row r="38" spans="1:20" ht="36" customHeight="1" x14ac:dyDescent="0.25">
      <c r="A38" s="255" t="s">
        <v>581</v>
      </c>
      <c r="B38" s="349" t="s">
        <v>582</v>
      </c>
      <c r="C38" s="350"/>
      <c r="D38" s="351"/>
      <c r="E38" s="351"/>
      <c r="F38" s="351"/>
      <c r="G38" s="352"/>
      <c r="H38" s="250" t="s">
        <v>583</v>
      </c>
      <c r="I38" s="250" t="s">
        <v>61</v>
      </c>
      <c r="J38" s="270">
        <f>SUM(J39:J42)</f>
        <v>0</v>
      </c>
      <c r="K38" s="270">
        <f>SUM(K39:K42)</f>
        <v>0</v>
      </c>
      <c r="L38" s="265" t="s">
        <v>61</v>
      </c>
      <c r="M38" s="265" t="s">
        <v>61</v>
      </c>
      <c r="N38" s="164"/>
      <c r="O38" s="271"/>
    </row>
    <row r="39" spans="1:20" ht="18" customHeight="1" x14ac:dyDescent="0.25">
      <c r="A39" s="255"/>
      <c r="B39" s="354" t="s">
        <v>584</v>
      </c>
      <c r="C39" s="355"/>
      <c r="D39" s="356"/>
      <c r="E39" s="356"/>
      <c r="F39" s="356"/>
      <c r="G39" s="357"/>
      <c r="H39" s="250" t="s">
        <v>585</v>
      </c>
      <c r="I39" s="250" t="s">
        <v>61</v>
      </c>
      <c r="J39" s="256"/>
      <c r="K39" s="272"/>
      <c r="L39" s="265" t="s">
        <v>586</v>
      </c>
      <c r="M39" s="265" t="s">
        <v>586</v>
      </c>
      <c r="N39" s="273"/>
      <c r="O39" s="274"/>
      <c r="P39" s="275"/>
      <c r="Q39" s="276"/>
      <c r="R39" s="277"/>
      <c r="S39" s="277"/>
      <c r="T39" s="277"/>
    </row>
    <row r="40" spans="1:20" ht="18" customHeight="1" x14ac:dyDescent="0.25">
      <c r="A40" s="255"/>
      <c r="B40" s="354" t="s">
        <v>587</v>
      </c>
      <c r="C40" s="355"/>
      <c r="D40" s="356"/>
      <c r="E40" s="356"/>
      <c r="F40" s="356"/>
      <c r="G40" s="357"/>
      <c r="H40" s="250" t="s">
        <v>588</v>
      </c>
      <c r="I40" s="250" t="s">
        <v>61</v>
      </c>
      <c r="J40" s="256"/>
      <c r="K40" s="272"/>
      <c r="L40" s="265" t="s">
        <v>586</v>
      </c>
      <c r="M40" s="265" t="s">
        <v>586</v>
      </c>
      <c r="N40" s="273"/>
      <c r="O40" s="274"/>
      <c r="P40" s="275"/>
      <c r="Q40" s="276"/>
      <c r="R40" s="277"/>
      <c r="S40" s="277"/>
      <c r="T40" s="277"/>
    </row>
    <row r="41" spans="1:20" ht="18" customHeight="1" x14ac:dyDescent="0.25">
      <c r="A41" s="255"/>
      <c r="B41" s="354" t="s">
        <v>589</v>
      </c>
      <c r="C41" s="355"/>
      <c r="D41" s="356"/>
      <c r="E41" s="356"/>
      <c r="F41" s="356"/>
      <c r="G41" s="357"/>
      <c r="H41" s="250" t="s">
        <v>590</v>
      </c>
      <c r="I41" s="250" t="s">
        <v>61</v>
      </c>
      <c r="J41" s="256"/>
      <c r="K41" s="272"/>
      <c r="L41" s="265" t="s">
        <v>586</v>
      </c>
      <c r="M41" s="265" t="s">
        <v>586</v>
      </c>
      <c r="N41" s="273"/>
      <c r="O41" s="274"/>
      <c r="P41" s="275"/>
      <c r="Q41" s="276"/>
      <c r="R41" s="277"/>
      <c r="S41" s="277"/>
      <c r="T41" s="277"/>
    </row>
    <row r="42" spans="1:20" ht="18.75" customHeight="1" x14ac:dyDescent="0.25">
      <c r="A42" s="255"/>
      <c r="B42" s="354" t="s">
        <v>591</v>
      </c>
      <c r="C42" s="355"/>
      <c r="D42" s="356"/>
      <c r="E42" s="356"/>
      <c r="F42" s="356"/>
      <c r="G42" s="357"/>
      <c r="H42" s="250" t="s">
        <v>592</v>
      </c>
      <c r="I42" s="250" t="s">
        <v>61</v>
      </c>
      <c r="J42" s="256"/>
      <c r="K42" s="272"/>
      <c r="L42" s="265" t="s">
        <v>586</v>
      </c>
      <c r="M42" s="265" t="s">
        <v>586</v>
      </c>
      <c r="N42" s="273"/>
      <c r="O42" s="274"/>
      <c r="P42" s="275"/>
      <c r="Q42" s="276"/>
      <c r="R42" s="277"/>
      <c r="S42" s="277"/>
      <c r="T42" s="277"/>
    </row>
    <row r="43" spans="1:20" ht="17.25" hidden="1" customHeight="1" x14ac:dyDescent="0.25">
      <c r="A43" s="255"/>
      <c r="B43" s="354" t="s">
        <v>593</v>
      </c>
      <c r="C43" s="355"/>
      <c r="D43" s="356"/>
      <c r="E43" s="356"/>
      <c r="F43" s="356"/>
      <c r="G43" s="357"/>
      <c r="H43" s="250" t="s">
        <v>594</v>
      </c>
      <c r="I43" s="250" t="s">
        <v>61</v>
      </c>
      <c r="J43" s="256"/>
      <c r="K43" s="272"/>
      <c r="L43" s="265" t="s">
        <v>586</v>
      </c>
      <c r="M43" s="265" t="s">
        <v>586</v>
      </c>
      <c r="N43" s="273"/>
      <c r="O43" s="274"/>
      <c r="P43" s="275"/>
      <c r="Q43" s="276"/>
      <c r="R43" s="277"/>
      <c r="S43" s="277"/>
      <c r="T43" s="277"/>
    </row>
    <row r="44" spans="1:20" ht="14.25" customHeight="1" x14ac:dyDescent="0.25">
      <c r="A44" s="255" t="s">
        <v>595</v>
      </c>
      <c r="B44" s="349" t="s">
        <v>574</v>
      </c>
      <c r="C44" s="350"/>
      <c r="D44" s="351"/>
      <c r="E44" s="351"/>
      <c r="F44" s="351"/>
      <c r="G44" s="352"/>
      <c r="H44" s="250" t="s">
        <v>596</v>
      </c>
      <c r="I44" s="250" t="s">
        <v>61</v>
      </c>
      <c r="J44" s="256"/>
      <c r="K44" s="272"/>
      <c r="L44" s="272"/>
      <c r="M44" s="272"/>
      <c r="N44" s="164"/>
      <c r="O44" s="55"/>
    </row>
    <row r="45" spans="1:20" ht="26.25" customHeight="1" x14ac:dyDescent="0.25">
      <c r="A45" s="255" t="s">
        <v>597</v>
      </c>
      <c r="B45" s="349" t="s">
        <v>598</v>
      </c>
      <c r="C45" s="350"/>
      <c r="D45" s="351"/>
      <c r="E45" s="351"/>
      <c r="F45" s="351"/>
      <c r="G45" s="352"/>
      <c r="H45" s="250" t="s">
        <v>599</v>
      </c>
      <c r="I45" s="250" t="s">
        <v>61</v>
      </c>
      <c r="J45" s="270">
        <f>SUM(J46:J49)</f>
        <v>0</v>
      </c>
      <c r="K45" s="270">
        <f>SUM(K46:K49)</f>
        <v>0</v>
      </c>
      <c r="L45" s="265" t="s">
        <v>586</v>
      </c>
      <c r="M45" s="265" t="s">
        <v>586</v>
      </c>
      <c r="N45" s="164"/>
    </row>
    <row r="46" spans="1:20" ht="14.25" customHeight="1" x14ac:dyDescent="0.25">
      <c r="A46" s="255"/>
      <c r="B46" s="354" t="s">
        <v>584</v>
      </c>
      <c r="C46" s="355"/>
      <c r="D46" s="356"/>
      <c r="E46" s="356"/>
      <c r="F46" s="356"/>
      <c r="G46" s="357"/>
      <c r="H46" s="250" t="s">
        <v>600</v>
      </c>
      <c r="I46" s="250" t="s">
        <v>61</v>
      </c>
      <c r="J46" s="256"/>
      <c r="K46" s="272"/>
      <c r="L46" s="265" t="s">
        <v>586</v>
      </c>
      <c r="M46" s="265" t="s">
        <v>586</v>
      </c>
      <c r="N46" s="164"/>
      <c r="Q46" s="278"/>
    </row>
    <row r="47" spans="1:20" ht="14.25" customHeight="1" x14ac:dyDescent="0.25">
      <c r="A47" s="255"/>
      <c r="B47" s="354" t="s">
        <v>587</v>
      </c>
      <c r="C47" s="355"/>
      <c r="D47" s="356"/>
      <c r="E47" s="356"/>
      <c r="F47" s="356"/>
      <c r="G47" s="357"/>
      <c r="H47" s="250" t="s">
        <v>601</v>
      </c>
      <c r="I47" s="250" t="s">
        <v>61</v>
      </c>
      <c r="J47" s="256"/>
      <c r="K47" s="272"/>
      <c r="L47" s="265" t="s">
        <v>586</v>
      </c>
      <c r="M47" s="265" t="s">
        <v>586</v>
      </c>
      <c r="N47" s="164"/>
      <c r="Q47" s="278"/>
    </row>
    <row r="48" spans="1:20" ht="14.25" customHeight="1" x14ac:dyDescent="0.25">
      <c r="A48" s="255"/>
      <c r="B48" s="354" t="s">
        <v>589</v>
      </c>
      <c r="C48" s="355"/>
      <c r="D48" s="356"/>
      <c r="E48" s="356"/>
      <c r="F48" s="356"/>
      <c r="G48" s="357"/>
      <c r="H48" s="250" t="s">
        <v>602</v>
      </c>
      <c r="I48" s="250" t="s">
        <v>61</v>
      </c>
      <c r="J48" s="256"/>
      <c r="K48" s="272"/>
      <c r="L48" s="265" t="s">
        <v>586</v>
      </c>
      <c r="M48" s="265" t="s">
        <v>586</v>
      </c>
      <c r="N48" s="164"/>
      <c r="Q48" s="278"/>
    </row>
    <row r="49" spans="1:17" ht="14.25" customHeight="1" x14ac:dyDescent="0.25">
      <c r="A49" s="255"/>
      <c r="B49" s="354" t="s">
        <v>591</v>
      </c>
      <c r="C49" s="355"/>
      <c r="D49" s="356"/>
      <c r="E49" s="356"/>
      <c r="F49" s="356"/>
      <c r="G49" s="357"/>
      <c r="H49" s="250" t="s">
        <v>603</v>
      </c>
      <c r="I49" s="250" t="s">
        <v>61</v>
      </c>
      <c r="J49" s="256"/>
      <c r="K49" s="272"/>
      <c r="L49" s="265" t="s">
        <v>586</v>
      </c>
      <c r="M49" s="265" t="s">
        <v>586</v>
      </c>
      <c r="N49" s="164"/>
      <c r="Q49" s="278"/>
    </row>
    <row r="50" spans="1:17" ht="14.25" hidden="1" customHeight="1" x14ac:dyDescent="0.25">
      <c r="A50" s="255"/>
      <c r="B50" s="354" t="s">
        <v>593</v>
      </c>
      <c r="C50" s="355"/>
      <c r="D50" s="356"/>
      <c r="E50" s="356"/>
      <c r="F50" s="356"/>
      <c r="G50" s="357"/>
      <c r="H50" s="250" t="s">
        <v>604</v>
      </c>
      <c r="I50" s="250" t="s">
        <v>61</v>
      </c>
      <c r="J50" s="256"/>
      <c r="K50" s="272"/>
      <c r="L50" s="265" t="s">
        <v>586</v>
      </c>
      <c r="M50" s="265" t="s">
        <v>586</v>
      </c>
      <c r="N50" s="164"/>
      <c r="Q50" s="278"/>
    </row>
    <row r="51" spans="1:17" ht="17.25" customHeight="1" x14ac:dyDescent="0.25">
      <c r="A51" s="255" t="s">
        <v>605</v>
      </c>
      <c r="B51" s="349" t="s">
        <v>606</v>
      </c>
      <c r="C51" s="350"/>
      <c r="D51" s="351"/>
      <c r="E51" s="351"/>
      <c r="F51" s="351"/>
      <c r="G51" s="352"/>
      <c r="H51" s="250" t="s">
        <v>607</v>
      </c>
      <c r="I51" s="250" t="s">
        <v>61</v>
      </c>
      <c r="J51" s="256"/>
      <c r="K51" s="256"/>
      <c r="L51" s="256"/>
      <c r="M51" s="256"/>
      <c r="N51" s="164"/>
    </row>
    <row r="52" spans="1:17" ht="15" customHeight="1" x14ac:dyDescent="0.25">
      <c r="A52" s="255" t="s">
        <v>608</v>
      </c>
      <c r="B52" s="349" t="s">
        <v>544</v>
      </c>
      <c r="C52" s="350"/>
      <c r="D52" s="351"/>
      <c r="E52" s="351"/>
      <c r="F52" s="351"/>
      <c r="G52" s="352"/>
      <c r="H52" s="257" t="s">
        <v>609</v>
      </c>
      <c r="I52" s="257" t="s">
        <v>61</v>
      </c>
      <c r="J52" s="258">
        <f>SUM(J53:J54)</f>
        <v>0</v>
      </c>
      <c r="K52" s="258">
        <f>SUM(K53:K54)</f>
        <v>0</v>
      </c>
      <c r="L52" s="258">
        <f>SUM(L53:L54)</f>
        <v>0</v>
      </c>
      <c r="M52" s="258">
        <f>SUM(M53:M54)</f>
        <v>0</v>
      </c>
      <c r="N52" s="164"/>
    </row>
    <row r="53" spans="1:17" ht="21.75" customHeight="1" x14ac:dyDescent="0.25">
      <c r="A53" s="255" t="s">
        <v>610</v>
      </c>
      <c r="B53" s="349" t="s">
        <v>611</v>
      </c>
      <c r="C53" s="350"/>
      <c r="D53" s="351"/>
      <c r="E53" s="351"/>
      <c r="F53" s="351"/>
      <c r="G53" s="352"/>
      <c r="H53" s="250" t="s">
        <v>612</v>
      </c>
      <c r="I53" s="250" t="s">
        <v>61</v>
      </c>
      <c r="J53" s="256"/>
      <c r="K53" s="256"/>
      <c r="L53" s="256"/>
      <c r="M53" s="256"/>
      <c r="N53" s="164"/>
    </row>
    <row r="54" spans="1:17" ht="15" customHeight="1" x14ac:dyDescent="0.25">
      <c r="A54" s="255" t="s">
        <v>613</v>
      </c>
      <c r="B54" s="349" t="s">
        <v>614</v>
      </c>
      <c r="C54" s="350"/>
      <c r="D54" s="351"/>
      <c r="E54" s="351"/>
      <c r="F54" s="351"/>
      <c r="G54" s="352"/>
      <c r="H54" s="250" t="s">
        <v>615</v>
      </c>
      <c r="I54" s="250" t="s">
        <v>61</v>
      </c>
      <c r="J54" s="256"/>
      <c r="K54" s="256"/>
      <c r="L54" s="256"/>
      <c r="M54" s="256"/>
      <c r="N54" s="164"/>
    </row>
    <row r="55" spans="1:17" ht="15.75" customHeight="1" x14ac:dyDescent="0.25">
      <c r="A55" s="255" t="s">
        <v>616</v>
      </c>
      <c r="B55" s="349" t="s">
        <v>546</v>
      </c>
      <c r="C55" s="350"/>
      <c r="D55" s="351"/>
      <c r="E55" s="351"/>
      <c r="F55" s="351"/>
      <c r="G55" s="352"/>
      <c r="H55" s="257" t="s">
        <v>617</v>
      </c>
      <c r="I55" s="257" t="s">
        <v>61</v>
      </c>
      <c r="J55" s="258">
        <f>SUM(J56:J57)</f>
        <v>109877977.19999999</v>
      </c>
      <c r="K55" s="258">
        <f>SUM(K56:K57)</f>
        <v>62346667.810000002</v>
      </c>
      <c r="L55" s="258">
        <f>SUM(L56:L57)</f>
        <v>91205533.129999995</v>
      </c>
      <c r="M55" s="258">
        <f>SUM(M56:M57)</f>
        <v>0</v>
      </c>
      <c r="N55" s="164"/>
    </row>
    <row r="56" spans="1:17" ht="22.5" customHeight="1" x14ac:dyDescent="0.25">
      <c r="A56" s="255" t="s">
        <v>618</v>
      </c>
      <c r="B56" s="349" t="s">
        <v>611</v>
      </c>
      <c r="C56" s="350"/>
      <c r="D56" s="351"/>
      <c r="E56" s="351"/>
      <c r="F56" s="351"/>
      <c r="G56" s="352"/>
      <c r="H56" s="250" t="s">
        <v>619</v>
      </c>
      <c r="I56" s="250" t="s">
        <v>61</v>
      </c>
      <c r="J56" s="256">
        <v>59241623.039999999</v>
      </c>
      <c r="K56" s="256">
        <v>22748645.039999999</v>
      </c>
      <c r="L56" s="256">
        <v>41341623.039999999</v>
      </c>
      <c r="M56" s="256"/>
      <c r="N56" s="164"/>
    </row>
    <row r="57" spans="1:17" ht="15" customHeight="1" x14ac:dyDescent="0.25">
      <c r="A57" s="255" t="s">
        <v>620</v>
      </c>
      <c r="B57" s="349" t="s">
        <v>621</v>
      </c>
      <c r="C57" s="350"/>
      <c r="D57" s="351"/>
      <c r="E57" s="351"/>
      <c r="F57" s="351"/>
      <c r="G57" s="352"/>
      <c r="H57" s="250" t="s">
        <v>622</v>
      </c>
      <c r="I57" s="250" t="s">
        <v>61</v>
      </c>
      <c r="J57" s="256">
        <v>50636354.159999996</v>
      </c>
      <c r="K57" s="256">
        <v>39598022.770000003</v>
      </c>
      <c r="L57" s="256">
        <v>49863910.090000004</v>
      </c>
      <c r="M57" s="256"/>
      <c r="N57" s="164"/>
    </row>
    <row r="58" spans="1:17" ht="42.75" customHeight="1" x14ac:dyDescent="0.25">
      <c r="A58" s="279" t="s">
        <v>9</v>
      </c>
      <c r="B58" s="364" t="s">
        <v>623</v>
      </c>
      <c r="C58" s="365"/>
      <c r="D58" s="366"/>
      <c r="E58" s="366"/>
      <c r="F58" s="366"/>
      <c r="G58" s="367"/>
      <c r="H58" s="253" t="s">
        <v>624</v>
      </c>
      <c r="I58" s="253" t="s">
        <v>61</v>
      </c>
      <c r="J58" s="254">
        <f>SUM(J60)</f>
        <v>90660385.069999993</v>
      </c>
      <c r="K58" s="254">
        <f>SUM(K60:K61)</f>
        <v>52748645.039999999</v>
      </c>
      <c r="L58" s="254">
        <f>SUM(L60:L62)</f>
        <v>71341623.040000007</v>
      </c>
      <c r="M58" s="254">
        <f>SUM(M60:M62)</f>
        <v>0</v>
      </c>
      <c r="N58" s="164"/>
    </row>
    <row r="59" spans="1:17" ht="15" customHeight="1" x14ac:dyDescent="0.25">
      <c r="A59" s="255"/>
      <c r="B59" s="349" t="s">
        <v>625</v>
      </c>
      <c r="C59" s="350"/>
      <c r="D59" s="351"/>
      <c r="E59" s="351"/>
      <c r="F59" s="351"/>
      <c r="G59" s="352"/>
      <c r="H59" s="250"/>
      <c r="I59" s="250"/>
      <c r="J59" s="270"/>
      <c r="K59" s="270"/>
      <c r="L59" s="270"/>
      <c r="M59" s="270"/>
      <c r="N59" s="164"/>
    </row>
    <row r="60" spans="1:17" ht="15" customHeight="1" x14ac:dyDescent="0.25">
      <c r="A60" s="255"/>
      <c r="B60" s="349"/>
      <c r="C60" s="350"/>
      <c r="D60" s="351"/>
      <c r="E60" s="351"/>
      <c r="F60" s="351"/>
      <c r="G60" s="352"/>
      <c r="H60" s="250" t="s">
        <v>626</v>
      </c>
      <c r="I60" s="250" t="s">
        <v>627</v>
      </c>
      <c r="J60" s="256">
        <v>90660385.069999993</v>
      </c>
      <c r="K60" s="256">
        <v>32977645.039999999</v>
      </c>
      <c r="L60" s="256"/>
      <c r="M60" s="256"/>
      <c r="N60" s="164"/>
    </row>
    <row r="61" spans="1:17" ht="15" customHeight="1" x14ac:dyDescent="0.25">
      <c r="A61" s="255"/>
      <c r="B61" s="349"/>
      <c r="C61" s="350"/>
      <c r="D61" s="351"/>
      <c r="E61" s="351"/>
      <c r="F61" s="351"/>
      <c r="G61" s="352"/>
      <c r="H61" s="250" t="s">
        <v>628</v>
      </c>
      <c r="I61" s="250" t="s">
        <v>629</v>
      </c>
      <c r="J61" s="265" t="s">
        <v>586</v>
      </c>
      <c r="K61" s="256">
        <v>19771000</v>
      </c>
      <c r="L61" s="256"/>
      <c r="M61" s="256"/>
      <c r="N61" s="164"/>
    </row>
    <row r="62" spans="1:17" ht="15" customHeight="1" x14ac:dyDescent="0.25">
      <c r="A62" s="255"/>
      <c r="B62" s="349"/>
      <c r="C62" s="350"/>
      <c r="D62" s="351"/>
      <c r="E62" s="351"/>
      <c r="F62" s="351"/>
      <c r="G62" s="352"/>
      <c r="H62" s="250" t="s">
        <v>630</v>
      </c>
      <c r="I62" s="250" t="s">
        <v>631</v>
      </c>
      <c r="J62" s="265" t="s">
        <v>586</v>
      </c>
      <c r="K62" s="265" t="s">
        <v>586</v>
      </c>
      <c r="L62" s="256">
        <v>71341623.040000007</v>
      </c>
      <c r="M62" s="256"/>
      <c r="N62" s="164"/>
    </row>
    <row r="63" spans="1:17" ht="15" hidden="1" customHeight="1" x14ac:dyDescent="0.25">
      <c r="A63" s="255"/>
      <c r="B63" s="349"/>
      <c r="C63" s="350"/>
      <c r="D63" s="351"/>
      <c r="E63" s="351"/>
      <c r="F63" s="351"/>
      <c r="G63" s="352"/>
      <c r="H63" s="250" t="s">
        <v>632</v>
      </c>
      <c r="I63" s="250" t="s">
        <v>633</v>
      </c>
      <c r="J63" s="256"/>
      <c r="K63" s="256"/>
      <c r="L63" s="256"/>
      <c r="M63" s="256"/>
      <c r="N63" s="164"/>
    </row>
    <row r="64" spans="1:17" ht="15" hidden="1" customHeight="1" x14ac:dyDescent="0.25">
      <c r="A64" s="255"/>
      <c r="B64" s="349"/>
      <c r="C64" s="350"/>
      <c r="D64" s="351"/>
      <c r="E64" s="351"/>
      <c r="F64" s="351"/>
      <c r="G64" s="352"/>
      <c r="H64" s="250" t="s">
        <v>634</v>
      </c>
      <c r="I64" s="250" t="s">
        <v>635</v>
      </c>
      <c r="J64" s="256"/>
      <c r="K64" s="256"/>
      <c r="L64" s="256"/>
      <c r="M64" s="256"/>
      <c r="N64" s="164"/>
    </row>
    <row r="65" spans="1:154" ht="15" hidden="1" customHeight="1" x14ac:dyDescent="0.25">
      <c r="A65" s="255"/>
      <c r="B65" s="349"/>
      <c r="C65" s="350"/>
      <c r="D65" s="351"/>
      <c r="E65" s="351"/>
      <c r="F65" s="351"/>
      <c r="G65" s="352"/>
      <c r="H65" s="250" t="s">
        <v>636</v>
      </c>
      <c r="I65" s="250" t="s">
        <v>637</v>
      </c>
      <c r="J65" s="256"/>
      <c r="K65" s="256"/>
      <c r="L65" s="256"/>
      <c r="M65" s="256"/>
      <c r="N65" s="164"/>
    </row>
    <row r="66" spans="1:154" ht="39" customHeight="1" x14ac:dyDescent="0.25">
      <c r="A66" s="279" t="s">
        <v>48</v>
      </c>
      <c r="B66" s="364" t="s">
        <v>638</v>
      </c>
      <c r="C66" s="365"/>
      <c r="D66" s="366"/>
      <c r="E66" s="366"/>
      <c r="F66" s="366"/>
      <c r="G66" s="367"/>
      <c r="H66" s="253" t="s">
        <v>639</v>
      </c>
      <c r="I66" s="253" t="s">
        <v>61</v>
      </c>
      <c r="J66" s="254">
        <f>SUM(J67)</f>
        <v>50636354.159999996</v>
      </c>
      <c r="K66" s="254">
        <f>SUM(K67:K68)</f>
        <v>39598022.769999996</v>
      </c>
      <c r="L66" s="254">
        <f>SUM(L67:L69)</f>
        <v>49863910.090000004</v>
      </c>
      <c r="M66" s="254">
        <f>SUM(M67:M69)</f>
        <v>0</v>
      </c>
      <c r="N66" s="164"/>
    </row>
    <row r="67" spans="1:154" ht="15" customHeight="1" x14ac:dyDescent="0.25">
      <c r="A67" s="255"/>
      <c r="B67" s="349" t="s">
        <v>625</v>
      </c>
      <c r="C67" s="350"/>
      <c r="D67" s="351"/>
      <c r="E67" s="351"/>
      <c r="F67" s="351"/>
      <c r="G67" s="352"/>
      <c r="H67" s="250" t="s">
        <v>640</v>
      </c>
      <c r="I67" s="250" t="s">
        <v>627</v>
      </c>
      <c r="J67" s="256">
        <v>50636354.159999996</v>
      </c>
      <c r="K67" s="256">
        <v>18078312.77</v>
      </c>
      <c r="L67" s="256">
        <v>15656200.09</v>
      </c>
      <c r="M67" s="256"/>
      <c r="N67" s="164"/>
    </row>
    <row r="68" spans="1:154" ht="15" customHeight="1" x14ac:dyDescent="0.25">
      <c r="A68" s="255"/>
      <c r="B68" s="349"/>
      <c r="C68" s="350"/>
      <c r="D68" s="351"/>
      <c r="E68" s="351"/>
      <c r="F68" s="351"/>
      <c r="G68" s="352"/>
      <c r="H68" s="250" t="s">
        <v>641</v>
      </c>
      <c r="I68" s="250" t="s">
        <v>629</v>
      </c>
      <c r="J68" s="265" t="s">
        <v>586</v>
      </c>
      <c r="K68" s="256">
        <v>21519710</v>
      </c>
      <c r="L68" s="256"/>
      <c r="M68" s="256"/>
      <c r="N68" s="164"/>
    </row>
    <row r="69" spans="1:154" ht="15" customHeight="1" x14ac:dyDescent="0.25">
      <c r="A69" s="255"/>
      <c r="B69" s="349"/>
      <c r="C69" s="350"/>
      <c r="D69" s="351"/>
      <c r="E69" s="351"/>
      <c r="F69" s="351"/>
      <c r="G69" s="352"/>
      <c r="H69" s="250" t="s">
        <v>642</v>
      </c>
      <c r="I69" s="250" t="s">
        <v>631</v>
      </c>
      <c r="J69" s="265" t="s">
        <v>586</v>
      </c>
      <c r="K69" s="265" t="s">
        <v>586</v>
      </c>
      <c r="L69" s="256">
        <v>34207710</v>
      </c>
      <c r="M69" s="256"/>
      <c r="N69" s="164"/>
    </row>
    <row r="70" spans="1:154" ht="15" hidden="1" customHeight="1" x14ac:dyDescent="0.25">
      <c r="A70" s="255"/>
      <c r="B70" s="349"/>
      <c r="C70" s="350"/>
      <c r="D70" s="351"/>
      <c r="E70" s="351"/>
      <c r="F70" s="351"/>
      <c r="G70" s="352"/>
      <c r="H70" s="250" t="s">
        <v>643</v>
      </c>
      <c r="I70" s="250" t="s">
        <v>633</v>
      </c>
      <c r="J70" s="256"/>
      <c r="K70" s="256"/>
      <c r="L70" s="256"/>
      <c r="M70" s="256"/>
      <c r="N70" s="164"/>
    </row>
    <row r="71" spans="1:154" ht="15" hidden="1" customHeight="1" x14ac:dyDescent="0.25">
      <c r="A71" s="255"/>
      <c r="B71" s="349"/>
      <c r="C71" s="350"/>
      <c r="D71" s="351"/>
      <c r="E71" s="351"/>
      <c r="F71" s="351"/>
      <c r="G71" s="352"/>
      <c r="H71" s="250" t="s">
        <v>644</v>
      </c>
      <c r="I71" s="250" t="s">
        <v>635</v>
      </c>
      <c r="J71" s="256"/>
      <c r="K71" s="256"/>
      <c r="L71" s="256"/>
      <c r="M71" s="256"/>
      <c r="N71" s="164"/>
    </row>
    <row r="72" spans="1:154" ht="15" hidden="1" customHeight="1" x14ac:dyDescent="0.25">
      <c r="A72" s="255"/>
      <c r="B72" s="349"/>
      <c r="C72" s="350"/>
      <c r="D72" s="351"/>
      <c r="E72" s="351"/>
      <c r="F72" s="351"/>
      <c r="G72" s="352"/>
      <c r="H72" s="250" t="s">
        <v>645</v>
      </c>
      <c r="I72" s="250" t="s">
        <v>637</v>
      </c>
      <c r="J72" s="256"/>
      <c r="K72" s="256"/>
      <c r="L72" s="256"/>
      <c r="M72" s="256"/>
      <c r="N72" s="164"/>
    </row>
    <row r="73" spans="1:154" ht="15" customHeight="1" x14ac:dyDescent="0.25">
      <c r="A73" s="280"/>
      <c r="B73" s="280"/>
      <c r="C73" s="280"/>
      <c r="D73" s="280"/>
      <c r="E73" s="280"/>
      <c r="F73" s="280"/>
      <c r="G73" s="280"/>
      <c r="H73" s="281"/>
      <c r="I73" s="281"/>
      <c r="J73" s="280"/>
      <c r="K73" s="280"/>
      <c r="L73" s="280"/>
      <c r="M73" s="280"/>
      <c r="N73" s="247"/>
      <c r="O73" s="248"/>
      <c r="P73" s="248"/>
      <c r="Q73" s="248"/>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7"/>
      <c r="BC73" s="247"/>
      <c r="BD73" s="247"/>
      <c r="BE73" s="247"/>
      <c r="BF73" s="247"/>
      <c r="BG73" s="247"/>
      <c r="BH73" s="247"/>
      <c r="BI73" s="247"/>
      <c r="BJ73" s="247"/>
      <c r="BK73" s="247"/>
      <c r="BL73" s="247"/>
      <c r="BM73" s="247"/>
      <c r="BN73" s="247"/>
      <c r="BO73" s="247"/>
      <c r="BP73" s="247"/>
      <c r="BQ73" s="247"/>
      <c r="BR73" s="247"/>
      <c r="BS73" s="247"/>
      <c r="BT73" s="247"/>
      <c r="BU73" s="247"/>
      <c r="BV73" s="247"/>
      <c r="BW73" s="247"/>
      <c r="BX73" s="247"/>
      <c r="BY73" s="247"/>
      <c r="BZ73" s="247"/>
      <c r="CA73" s="247"/>
      <c r="CB73" s="247"/>
      <c r="CC73" s="247"/>
      <c r="CD73" s="247"/>
      <c r="CE73" s="247"/>
      <c r="CF73" s="247"/>
      <c r="CG73" s="247"/>
      <c r="CH73" s="247"/>
      <c r="CI73" s="247"/>
      <c r="CJ73" s="247"/>
      <c r="CK73" s="247"/>
      <c r="CL73" s="247"/>
      <c r="CM73" s="247"/>
      <c r="CN73" s="247"/>
      <c r="CO73" s="247"/>
      <c r="CP73" s="247"/>
      <c r="CQ73" s="247"/>
      <c r="CR73" s="247"/>
      <c r="CS73" s="247"/>
      <c r="CT73" s="247"/>
      <c r="CU73" s="247"/>
      <c r="CV73" s="247"/>
      <c r="CW73" s="247"/>
      <c r="CX73" s="247"/>
      <c r="CY73" s="247"/>
      <c r="CZ73" s="247"/>
      <c r="DA73" s="247"/>
      <c r="DB73" s="247"/>
      <c r="DC73" s="247"/>
      <c r="DD73" s="247"/>
      <c r="DE73" s="247"/>
      <c r="DF73" s="247"/>
      <c r="DG73" s="247"/>
      <c r="DH73" s="247"/>
      <c r="DI73" s="247"/>
      <c r="DJ73" s="247"/>
      <c r="DK73" s="247"/>
      <c r="DL73" s="247"/>
      <c r="DM73" s="247"/>
      <c r="DN73" s="247"/>
      <c r="DO73" s="247"/>
      <c r="DP73" s="247"/>
      <c r="DQ73" s="247"/>
      <c r="DR73" s="247"/>
      <c r="DS73" s="247"/>
      <c r="DT73" s="247"/>
      <c r="DU73" s="247"/>
      <c r="DV73" s="247"/>
      <c r="DW73" s="247"/>
      <c r="DX73" s="247"/>
      <c r="DY73" s="247"/>
      <c r="DZ73" s="247"/>
      <c r="EA73" s="247"/>
      <c r="EB73" s="247"/>
      <c r="EC73" s="247"/>
      <c r="ED73" s="247"/>
      <c r="EE73" s="247"/>
      <c r="EF73" s="247"/>
      <c r="EG73" s="247"/>
      <c r="EH73" s="247"/>
      <c r="EI73" s="247"/>
      <c r="EJ73" s="247"/>
      <c r="EK73" s="247"/>
      <c r="EL73" s="247"/>
      <c r="EM73" s="247"/>
      <c r="EN73" s="247"/>
      <c r="EO73" s="247"/>
      <c r="EP73" s="247"/>
      <c r="EQ73" s="247"/>
      <c r="ER73" s="247"/>
      <c r="ES73" s="247"/>
      <c r="ET73" s="247"/>
      <c r="EU73" s="247"/>
      <c r="EV73" s="247"/>
      <c r="EW73" s="247"/>
      <c r="EX73" s="247"/>
    </row>
    <row r="74" spans="1:154" ht="12" customHeight="1" x14ac:dyDescent="0.25">
      <c r="A74" s="282"/>
      <c r="B74" s="372" t="s">
        <v>646</v>
      </c>
      <c r="C74" s="372"/>
      <c r="D74" s="389" t="s">
        <v>647</v>
      </c>
      <c r="E74" s="389"/>
      <c r="F74" s="282"/>
      <c r="G74" s="282"/>
      <c r="H74" s="282"/>
      <c r="I74" s="282"/>
      <c r="J74" s="282"/>
      <c r="K74" s="282"/>
      <c r="L74" s="282"/>
      <c r="M74" s="282"/>
      <c r="N74" s="282"/>
      <c r="O74" s="283"/>
      <c r="P74" s="283"/>
      <c r="Q74" s="283"/>
      <c r="R74" s="282"/>
      <c r="S74" s="282"/>
      <c r="T74" s="282"/>
      <c r="U74" s="282"/>
      <c r="V74" s="282"/>
      <c r="W74" s="282"/>
      <c r="X74" s="282"/>
      <c r="Y74" s="282"/>
      <c r="Z74" s="282"/>
      <c r="AA74" s="282"/>
      <c r="AB74" s="282"/>
      <c r="AC74" s="282"/>
      <c r="AD74" s="282"/>
    </row>
    <row r="75" spans="1:154" ht="12" customHeight="1" x14ac:dyDescent="0.25">
      <c r="A75" s="282"/>
      <c r="B75" s="372" t="s">
        <v>648</v>
      </c>
      <c r="C75" s="372"/>
      <c r="D75" s="390"/>
      <c r="E75" s="317"/>
      <c r="F75" s="282"/>
      <c r="G75" s="399"/>
      <c r="H75" s="399"/>
      <c r="I75" s="284"/>
      <c r="J75" s="400" t="s">
        <v>2</v>
      </c>
      <c r="K75" s="400"/>
      <c r="L75" s="400"/>
      <c r="M75" s="400"/>
      <c r="N75" s="282"/>
      <c r="O75" s="283"/>
      <c r="P75" s="283"/>
      <c r="Q75" s="283"/>
      <c r="R75" s="282"/>
      <c r="S75" s="282"/>
      <c r="T75" s="282"/>
    </row>
    <row r="76" spans="1:154" ht="12" customHeight="1" x14ac:dyDescent="0.25">
      <c r="A76" s="282"/>
      <c r="B76" s="282"/>
      <c r="C76" s="282"/>
      <c r="D76" s="322" t="s">
        <v>649</v>
      </c>
      <c r="E76" s="322"/>
      <c r="F76" s="282"/>
      <c r="G76" s="322" t="s">
        <v>650</v>
      </c>
      <c r="H76" s="322"/>
      <c r="I76" s="282"/>
      <c r="J76" s="322" t="s">
        <v>651</v>
      </c>
      <c r="K76" s="322"/>
      <c r="L76" s="322"/>
      <c r="M76" s="322"/>
      <c r="N76" s="282"/>
      <c r="O76" s="283"/>
      <c r="P76" s="283"/>
      <c r="Q76" s="283"/>
      <c r="R76" s="282"/>
      <c r="S76" s="282"/>
      <c r="T76" s="282"/>
      <c r="U76" s="282"/>
      <c r="V76" s="282"/>
      <c r="W76" s="282"/>
      <c r="X76" s="282"/>
      <c r="Y76" s="282"/>
      <c r="Z76" s="282"/>
      <c r="AA76" s="282"/>
      <c r="AB76" s="282"/>
      <c r="AC76" s="282"/>
      <c r="AD76" s="282"/>
      <c r="AE76" s="282"/>
    </row>
    <row r="77" spans="1:154" ht="12" customHeight="1" x14ac:dyDescent="0.25">
      <c r="A77" s="282"/>
      <c r="B77" s="282"/>
      <c r="C77" s="282"/>
      <c r="D77" s="285"/>
      <c r="E77" s="285"/>
      <c r="F77" s="282"/>
      <c r="G77" s="285"/>
      <c r="H77" s="285"/>
      <c r="I77" s="282"/>
      <c r="J77" s="282"/>
      <c r="K77" s="285"/>
      <c r="L77" s="285"/>
      <c r="M77" s="285"/>
      <c r="N77" s="282"/>
      <c r="O77" s="283"/>
      <c r="P77" s="283"/>
      <c r="Q77" s="283"/>
      <c r="R77" s="282"/>
      <c r="S77" s="282"/>
      <c r="T77" s="282"/>
      <c r="U77" s="282"/>
      <c r="V77" s="282"/>
      <c r="W77" s="282"/>
      <c r="X77" s="282"/>
      <c r="Y77" s="282"/>
      <c r="Z77" s="282"/>
      <c r="AA77" s="282"/>
      <c r="AB77" s="282"/>
      <c r="AC77" s="282"/>
      <c r="AD77" s="282"/>
      <c r="AE77" s="282"/>
    </row>
    <row r="78" spans="1:154" ht="12" customHeight="1" x14ac:dyDescent="0.25">
      <c r="A78" s="282"/>
      <c r="B78" s="372" t="s">
        <v>652</v>
      </c>
      <c r="C78" s="372"/>
      <c r="D78" s="389" t="s">
        <v>653</v>
      </c>
      <c r="E78" s="389"/>
      <c r="F78" s="282"/>
      <c r="G78" s="400" t="s">
        <v>654</v>
      </c>
      <c r="H78" s="400"/>
      <c r="I78" s="400"/>
      <c r="J78" s="282"/>
      <c r="K78" s="422" t="s">
        <v>655</v>
      </c>
      <c r="L78" s="422"/>
      <c r="M78" s="422"/>
      <c r="N78" s="282"/>
      <c r="O78" s="283"/>
      <c r="P78" s="283"/>
      <c r="Q78" s="283"/>
      <c r="R78" s="282"/>
      <c r="S78" s="282"/>
      <c r="T78" s="282"/>
      <c r="U78" s="282"/>
      <c r="V78" s="282"/>
      <c r="W78" s="282"/>
      <c r="X78" s="282"/>
      <c r="Y78" s="282"/>
      <c r="Z78" s="282"/>
      <c r="AA78" s="282"/>
      <c r="AB78" s="282"/>
      <c r="AC78" s="282"/>
    </row>
    <row r="79" spans="1:154" ht="12" customHeight="1" x14ac:dyDescent="0.25">
      <c r="A79" s="282"/>
      <c r="B79" s="282"/>
      <c r="C79" s="282"/>
      <c r="D79" s="322" t="s">
        <v>649</v>
      </c>
      <c r="E79" s="322"/>
      <c r="F79" s="282"/>
      <c r="G79" s="322" t="s">
        <v>656</v>
      </c>
      <c r="H79" s="322"/>
      <c r="I79" s="322"/>
      <c r="J79" s="282"/>
      <c r="K79" s="322" t="s">
        <v>657</v>
      </c>
      <c r="L79" s="322"/>
      <c r="M79" s="322"/>
      <c r="N79" s="282"/>
      <c r="O79" s="283"/>
      <c r="P79" s="283"/>
      <c r="Q79" s="283"/>
      <c r="R79" s="282"/>
      <c r="S79" s="282"/>
      <c r="T79" s="282"/>
      <c r="U79" s="282"/>
      <c r="V79" s="282"/>
      <c r="W79" s="282"/>
      <c r="X79" s="282"/>
      <c r="Y79" s="282"/>
      <c r="Z79" s="282"/>
      <c r="AA79" s="282"/>
      <c r="AB79" s="282"/>
      <c r="AC79" s="282"/>
    </row>
    <row r="80" spans="1:154" ht="12" customHeight="1" x14ac:dyDescent="0.25">
      <c r="A80" s="282"/>
      <c r="B80" s="282"/>
      <c r="C80" s="282"/>
      <c r="D80" s="285"/>
      <c r="E80" s="285"/>
      <c r="F80" s="285"/>
      <c r="G80" s="285"/>
      <c r="H80" s="285"/>
      <c r="I80" s="285"/>
      <c r="J80" s="285"/>
      <c r="K80" s="285"/>
      <c r="L80" s="285"/>
      <c r="M80" s="285"/>
      <c r="N80" s="285"/>
      <c r="O80" s="286"/>
      <c r="P80" s="286"/>
      <c r="Q80" s="286"/>
      <c r="R80" s="285"/>
      <c r="S80" s="285"/>
      <c r="T80" s="285"/>
      <c r="U80" s="285"/>
      <c r="V80" s="282"/>
      <c r="W80" s="282"/>
      <c r="X80" s="285"/>
      <c r="Y80" s="285"/>
      <c r="Z80" s="285"/>
      <c r="AA80" s="285"/>
      <c r="AB80" s="285"/>
      <c r="AC80" s="285"/>
      <c r="AD80" s="285"/>
      <c r="AE80" s="285"/>
      <c r="AF80" s="285"/>
      <c r="AG80" s="285"/>
      <c r="AH80" s="285"/>
      <c r="AI80" s="285"/>
      <c r="AJ80" s="285"/>
      <c r="AK80" s="285"/>
      <c r="AL80" s="285"/>
      <c r="AM80" s="285"/>
      <c r="AN80" s="285"/>
      <c r="AO80" s="285"/>
      <c r="AP80" s="282"/>
      <c r="AQ80" s="282"/>
      <c r="AR80" s="285"/>
      <c r="AS80" s="285"/>
      <c r="AT80" s="285"/>
      <c r="AU80" s="285"/>
      <c r="AV80" s="285"/>
      <c r="AW80" s="285"/>
      <c r="AX80" s="285"/>
      <c r="AY80" s="285"/>
      <c r="AZ80" s="285"/>
      <c r="BA80" s="285"/>
      <c r="BB80" s="285"/>
      <c r="BC80" s="285"/>
      <c r="BD80" s="285"/>
      <c r="BE80" s="285"/>
      <c r="BF80" s="285"/>
      <c r="BG80" s="285"/>
      <c r="BH80" s="285"/>
      <c r="BI80" s="285"/>
      <c r="BJ80" s="282"/>
      <c r="BK80" s="282"/>
      <c r="BL80" s="282"/>
      <c r="BM80" s="282"/>
      <c r="BN80" s="282"/>
      <c r="BO80" s="282"/>
      <c r="BP80" s="282"/>
      <c r="BQ80" s="282"/>
      <c r="BR80" s="282"/>
      <c r="BS80" s="282"/>
      <c r="BT80" s="282"/>
      <c r="BU80" s="282"/>
      <c r="BV80" s="282"/>
      <c r="BW80" s="282"/>
      <c r="BX80" s="282"/>
      <c r="BY80" s="282"/>
      <c r="BZ80" s="282"/>
      <c r="CA80" s="282"/>
      <c r="CB80" s="282"/>
      <c r="CC80" s="282"/>
      <c r="CD80" s="282"/>
      <c r="CE80" s="282"/>
      <c r="CF80" s="282"/>
      <c r="CG80" s="282"/>
      <c r="CH80" s="282"/>
      <c r="CI80" s="282"/>
      <c r="CJ80" s="282"/>
      <c r="CK80" s="282"/>
      <c r="CL80" s="282"/>
      <c r="CM80" s="282"/>
      <c r="CN80" s="282"/>
      <c r="CO80" s="282"/>
      <c r="CP80" s="282"/>
      <c r="CQ80" s="282"/>
      <c r="CR80" s="282"/>
      <c r="CS80" s="282"/>
      <c r="CT80" s="282"/>
      <c r="CU80" s="282"/>
      <c r="CV80" s="282"/>
      <c r="CW80" s="282"/>
      <c r="CX80" s="282"/>
      <c r="CY80" s="282"/>
      <c r="CZ80" s="282"/>
      <c r="DA80" s="282"/>
      <c r="DB80" s="282"/>
      <c r="DC80" s="282"/>
      <c r="DD80" s="282"/>
      <c r="DE80" s="282"/>
      <c r="DF80" s="282"/>
      <c r="DG80" s="282"/>
      <c r="DH80" s="282"/>
      <c r="DI80" s="282"/>
      <c r="DJ80" s="282"/>
      <c r="DK80" s="282"/>
      <c r="DL80" s="282"/>
      <c r="DM80" s="282"/>
      <c r="DN80" s="282"/>
      <c r="DO80" s="282"/>
      <c r="DP80" s="282"/>
      <c r="DQ80" s="282"/>
      <c r="DR80" s="282"/>
      <c r="DS80" s="282"/>
      <c r="DT80" s="282"/>
      <c r="DU80" s="282"/>
      <c r="DV80" s="282"/>
    </row>
    <row r="81" spans="1:128" ht="12" customHeight="1" x14ac:dyDescent="0.25">
      <c r="B81" s="287"/>
      <c r="C81" s="288" t="str">
        <f>W4</f>
        <v>01.01.2026</v>
      </c>
      <c r="D81" s="289"/>
      <c r="E81" s="282"/>
      <c r="F81" s="282"/>
      <c r="G81" s="282"/>
      <c r="H81" s="282"/>
      <c r="I81" s="282"/>
      <c r="J81" s="282"/>
      <c r="K81" s="282"/>
      <c r="L81" s="282"/>
      <c r="M81" s="282"/>
      <c r="N81" s="282"/>
      <c r="O81" s="283"/>
      <c r="P81" s="283"/>
      <c r="Q81" s="283"/>
      <c r="R81" s="282"/>
      <c r="S81" s="282"/>
      <c r="T81" s="282"/>
      <c r="U81" s="282"/>
      <c r="V81" s="282"/>
      <c r="W81" s="282"/>
      <c r="X81" s="282"/>
      <c r="Y81" s="282"/>
      <c r="Z81" s="282"/>
      <c r="AA81" s="282"/>
      <c r="AB81" s="282"/>
      <c r="AC81" s="282"/>
      <c r="AD81" s="282"/>
      <c r="AE81" s="282"/>
      <c r="AF81" s="282"/>
      <c r="AG81" s="282"/>
      <c r="AH81" s="282"/>
      <c r="AI81" s="282"/>
      <c r="AJ81" s="282"/>
      <c r="AK81" s="282"/>
      <c r="AL81" s="282"/>
      <c r="AM81" s="282"/>
      <c r="AN81" s="282"/>
      <c r="AO81" s="282"/>
      <c r="AP81" s="282"/>
      <c r="AQ81" s="282"/>
      <c r="AR81" s="282"/>
      <c r="AS81" s="282"/>
      <c r="AT81" s="282"/>
      <c r="AU81" s="282"/>
      <c r="AV81" s="282"/>
      <c r="AW81" s="282"/>
      <c r="AX81" s="282"/>
      <c r="AY81" s="282"/>
      <c r="AZ81" s="282"/>
      <c r="BA81" s="282"/>
      <c r="BB81" s="282"/>
      <c r="BC81" s="282"/>
      <c r="BD81" s="282"/>
      <c r="BE81" s="282"/>
      <c r="BF81" s="282"/>
      <c r="BG81" s="282"/>
      <c r="BH81" s="282"/>
      <c r="BI81" s="282"/>
      <c r="BJ81" s="282"/>
      <c r="BK81" s="282"/>
      <c r="BL81" s="282"/>
      <c r="BM81" s="282"/>
      <c r="BN81" s="282"/>
      <c r="BO81" s="282"/>
      <c r="BP81" s="282"/>
      <c r="BQ81" s="282"/>
      <c r="BR81" s="282"/>
      <c r="BS81" s="282"/>
      <c r="BT81" s="282"/>
      <c r="BU81" s="282"/>
      <c r="BV81" s="282"/>
      <c r="BW81" s="282"/>
      <c r="BX81" s="282"/>
      <c r="BY81" s="282"/>
      <c r="BZ81" s="282"/>
      <c r="CA81" s="282"/>
      <c r="CB81" s="282"/>
      <c r="CC81" s="282"/>
      <c r="CD81" s="282"/>
      <c r="CE81" s="282"/>
      <c r="CF81" s="282"/>
      <c r="CG81" s="282"/>
      <c r="CH81" s="282"/>
      <c r="CI81" s="282"/>
      <c r="CJ81" s="282"/>
      <c r="CK81" s="282"/>
      <c r="CL81" s="282"/>
      <c r="CM81" s="282"/>
      <c r="CN81" s="282"/>
      <c r="CO81" s="282"/>
      <c r="CP81" s="282"/>
      <c r="CQ81" s="282"/>
      <c r="CR81" s="282"/>
      <c r="CS81" s="282"/>
      <c r="CT81" s="282"/>
      <c r="CU81" s="282"/>
      <c r="CV81" s="282"/>
      <c r="CW81" s="282"/>
      <c r="CX81" s="282"/>
      <c r="CY81" s="282"/>
      <c r="CZ81" s="282"/>
      <c r="DA81" s="282"/>
      <c r="DB81" s="282"/>
      <c r="DC81" s="282"/>
      <c r="DD81" s="282"/>
      <c r="DE81" s="282"/>
      <c r="DF81" s="282"/>
      <c r="DG81" s="282"/>
      <c r="DH81" s="282"/>
      <c r="DI81" s="282"/>
      <c r="DJ81" s="282"/>
      <c r="DK81" s="282"/>
      <c r="DL81" s="282"/>
      <c r="DM81" s="282"/>
      <c r="DN81" s="282"/>
      <c r="DO81" s="282"/>
      <c r="DP81" s="282"/>
      <c r="DQ81" s="282"/>
      <c r="DR81" s="282"/>
      <c r="DS81" s="282"/>
      <c r="DT81" s="282"/>
      <c r="DU81" s="282"/>
      <c r="DV81" s="282"/>
      <c r="DW81" s="282"/>
      <c r="DX81" s="282"/>
    </row>
    <row r="82" spans="1:128" ht="12" customHeight="1" x14ac:dyDescent="0.25">
      <c r="A82" s="284"/>
      <c r="B82" s="290"/>
      <c r="C82" s="284"/>
      <c r="D82" s="282"/>
      <c r="E82" s="282"/>
      <c r="F82" s="282"/>
      <c r="G82" s="282"/>
      <c r="H82" s="282"/>
      <c r="I82" s="282"/>
      <c r="J82" s="282"/>
      <c r="K82" s="282"/>
      <c r="L82" s="282"/>
      <c r="M82" s="282"/>
      <c r="N82" s="282"/>
      <c r="O82" s="283"/>
      <c r="P82" s="283"/>
      <c r="Q82" s="283"/>
      <c r="R82" s="282"/>
      <c r="S82" s="282"/>
      <c r="T82" s="282"/>
      <c r="U82" s="282"/>
      <c r="V82" s="282"/>
      <c r="W82" s="282"/>
      <c r="X82" s="282"/>
      <c r="Y82" s="282"/>
      <c r="Z82" s="282"/>
      <c r="AA82" s="282"/>
      <c r="AB82" s="282"/>
      <c r="AC82" s="282"/>
      <c r="AD82" s="282"/>
      <c r="AE82" s="282"/>
      <c r="AF82" s="282"/>
      <c r="AG82" s="282"/>
      <c r="AH82" s="282"/>
      <c r="AI82" s="282"/>
      <c r="AJ82" s="282"/>
      <c r="AK82" s="282"/>
      <c r="AL82" s="282"/>
      <c r="AM82" s="282"/>
      <c r="AN82" s="282"/>
      <c r="AO82" s="282"/>
      <c r="AP82" s="282"/>
      <c r="AQ82" s="282"/>
      <c r="AR82" s="282"/>
      <c r="AS82" s="282"/>
      <c r="AT82" s="282"/>
      <c r="AU82" s="282"/>
      <c r="AV82" s="282"/>
      <c r="AW82" s="282"/>
      <c r="AX82" s="282"/>
      <c r="AY82" s="282"/>
      <c r="AZ82" s="282"/>
      <c r="BA82" s="282"/>
      <c r="BB82" s="282"/>
      <c r="BC82" s="282"/>
      <c r="BD82" s="282"/>
      <c r="BE82" s="282"/>
      <c r="BF82" s="282"/>
      <c r="BG82" s="282"/>
      <c r="BH82" s="282"/>
      <c r="BI82" s="282"/>
      <c r="BJ82" s="282"/>
      <c r="BK82" s="282"/>
      <c r="BL82" s="282"/>
      <c r="BM82" s="282"/>
      <c r="BN82" s="282"/>
      <c r="BO82" s="282"/>
      <c r="BP82" s="282"/>
      <c r="BQ82" s="282"/>
      <c r="BR82" s="282"/>
      <c r="BS82" s="282"/>
      <c r="BT82" s="282"/>
      <c r="BU82" s="282"/>
      <c r="BV82" s="282"/>
      <c r="BW82" s="282"/>
      <c r="BX82" s="282"/>
      <c r="BY82" s="282"/>
      <c r="BZ82" s="282"/>
      <c r="CA82" s="282"/>
      <c r="CB82" s="282"/>
      <c r="CC82" s="282"/>
      <c r="CD82" s="282"/>
      <c r="CE82" s="282"/>
      <c r="CF82" s="282"/>
      <c r="CG82" s="282"/>
      <c r="CH82" s="282"/>
      <c r="CI82" s="282"/>
      <c r="CJ82" s="282"/>
      <c r="CK82" s="282"/>
      <c r="CL82" s="282"/>
      <c r="CM82" s="282"/>
      <c r="CN82" s="282"/>
      <c r="CO82" s="282"/>
      <c r="CP82" s="282"/>
      <c r="CQ82" s="282"/>
      <c r="CR82" s="282"/>
      <c r="CS82" s="282"/>
      <c r="CT82" s="282"/>
      <c r="CU82" s="282"/>
      <c r="CV82" s="282"/>
      <c r="CW82" s="282"/>
      <c r="CX82" s="282"/>
      <c r="CY82" s="282"/>
      <c r="CZ82" s="282"/>
      <c r="DA82" s="282"/>
      <c r="DB82" s="282"/>
      <c r="DC82" s="282"/>
      <c r="DD82" s="282"/>
      <c r="DE82" s="282"/>
      <c r="DF82" s="282"/>
      <c r="DG82" s="282"/>
      <c r="DH82" s="282"/>
      <c r="DI82" s="282"/>
      <c r="DJ82" s="282"/>
      <c r="DK82" s="282"/>
      <c r="DL82" s="282"/>
      <c r="DM82" s="282"/>
      <c r="DN82" s="282"/>
      <c r="DO82" s="282"/>
      <c r="DP82" s="282"/>
      <c r="DQ82" s="282"/>
      <c r="DR82" s="282"/>
      <c r="DS82" s="282"/>
      <c r="DT82" s="282"/>
      <c r="DU82" s="282"/>
      <c r="DV82" s="282"/>
      <c r="DW82" s="282"/>
    </row>
    <row r="83" spans="1:128" ht="12" customHeight="1" x14ac:dyDescent="0.25">
      <c r="A83" s="282"/>
      <c r="B83" s="282"/>
      <c r="C83" s="282"/>
      <c r="D83" s="282"/>
      <c r="E83" s="282"/>
      <c r="F83" s="282"/>
      <c r="G83" s="282"/>
      <c r="H83" s="35"/>
      <c r="I83" s="35"/>
      <c r="J83" s="282"/>
      <c r="K83" s="282"/>
      <c r="L83" s="282"/>
      <c r="M83" s="282"/>
      <c r="N83" s="282"/>
      <c r="O83" s="283"/>
      <c r="P83" s="283"/>
      <c r="Q83" s="283"/>
      <c r="R83" s="282"/>
      <c r="S83" s="282"/>
      <c r="T83" s="282"/>
      <c r="U83" s="282"/>
      <c r="V83" s="282"/>
      <c r="W83" s="282"/>
      <c r="X83" s="282"/>
      <c r="Y83" s="282"/>
      <c r="Z83" s="282"/>
      <c r="AA83" s="282"/>
      <c r="AB83" s="282"/>
      <c r="AC83" s="282"/>
      <c r="AD83" s="282"/>
      <c r="AE83" s="282"/>
      <c r="AF83" s="282"/>
      <c r="AG83" s="282"/>
      <c r="AH83" s="282"/>
      <c r="AI83" s="282"/>
      <c r="AJ83" s="282"/>
      <c r="AK83" s="282"/>
      <c r="AL83" s="282"/>
      <c r="AM83" s="282"/>
      <c r="AN83" s="282"/>
      <c r="AO83" s="282"/>
      <c r="AP83" s="282"/>
      <c r="AQ83" s="282"/>
      <c r="AR83" s="282"/>
      <c r="AS83" s="282"/>
      <c r="AT83" s="282"/>
      <c r="AU83" s="282"/>
      <c r="AV83" s="282"/>
      <c r="AW83" s="282"/>
      <c r="AX83" s="282"/>
      <c r="AY83" s="282"/>
      <c r="AZ83" s="282"/>
      <c r="BA83" s="282"/>
      <c r="BB83" s="282"/>
      <c r="BC83" s="282"/>
      <c r="BD83" s="282"/>
      <c r="BE83" s="282"/>
      <c r="BF83" s="282"/>
      <c r="BG83" s="282"/>
      <c r="BH83" s="282"/>
      <c r="BI83" s="282"/>
      <c r="BJ83" s="282"/>
      <c r="BK83" s="282"/>
      <c r="BL83" s="282"/>
      <c r="BM83" s="282"/>
      <c r="BN83" s="282"/>
      <c r="BO83" s="282"/>
      <c r="BP83" s="282"/>
      <c r="BQ83" s="282"/>
      <c r="BR83" s="282"/>
      <c r="BS83" s="282"/>
      <c r="BT83" s="282"/>
    </row>
    <row r="84" spans="1:128" ht="3" customHeight="1" x14ac:dyDescent="0.25">
      <c r="A84" s="282"/>
      <c r="B84" s="282"/>
      <c r="C84" s="282"/>
      <c r="D84" s="282"/>
      <c r="E84" s="282"/>
      <c r="F84" s="282"/>
      <c r="G84" s="282"/>
      <c r="H84" s="35"/>
      <c r="I84" s="35"/>
      <c r="J84" s="282"/>
      <c r="K84" s="282"/>
      <c r="L84" s="282"/>
      <c r="M84" s="282"/>
      <c r="N84" s="282"/>
      <c r="O84" s="283"/>
      <c r="P84" s="283"/>
      <c r="Q84" s="283"/>
      <c r="R84" s="282"/>
      <c r="S84" s="282"/>
      <c r="T84" s="282"/>
      <c r="U84" s="282"/>
      <c r="V84" s="282"/>
      <c r="W84" s="282"/>
      <c r="X84" s="282"/>
      <c r="Y84" s="282"/>
      <c r="Z84" s="282"/>
      <c r="AA84" s="282"/>
      <c r="AB84" s="282"/>
      <c r="AC84" s="282"/>
      <c r="AD84" s="282"/>
      <c r="AE84" s="282"/>
      <c r="AF84" s="282"/>
      <c r="AG84" s="282"/>
      <c r="AH84" s="282"/>
      <c r="AI84" s="282"/>
      <c r="AJ84" s="282"/>
      <c r="AK84" s="282"/>
      <c r="AL84" s="282"/>
      <c r="AM84" s="282"/>
      <c r="AN84" s="282"/>
      <c r="AO84" s="282"/>
      <c r="AP84" s="282"/>
      <c r="AQ84" s="282"/>
      <c r="AR84" s="282"/>
      <c r="AS84" s="282"/>
      <c r="AT84" s="282"/>
      <c r="AU84" s="282"/>
      <c r="AV84" s="282"/>
      <c r="AW84" s="282"/>
      <c r="AX84" s="282"/>
      <c r="AY84" s="282"/>
      <c r="AZ84" s="282"/>
      <c r="BA84" s="282"/>
      <c r="BB84" s="282"/>
      <c r="BC84" s="282"/>
      <c r="BD84" s="282"/>
      <c r="BE84" s="282"/>
      <c r="BF84" s="282"/>
      <c r="BG84" s="282"/>
      <c r="BH84" s="282"/>
      <c r="BI84" s="282"/>
      <c r="BJ84" s="282"/>
      <c r="BK84" s="282"/>
      <c r="BL84" s="282"/>
      <c r="BM84" s="282"/>
      <c r="BN84" s="282"/>
      <c r="BO84" s="282"/>
      <c r="BP84" s="282"/>
      <c r="BQ84" s="282"/>
      <c r="BR84" s="282"/>
      <c r="BS84" s="282"/>
      <c r="BT84" s="282"/>
    </row>
    <row r="85" spans="1:128" ht="18.75" customHeight="1" x14ac:dyDescent="0.3">
      <c r="A85" s="347" t="s">
        <v>658</v>
      </c>
      <c r="B85" s="347"/>
      <c r="C85" s="347"/>
      <c r="D85" s="282"/>
      <c r="E85" s="282"/>
      <c r="F85" s="282"/>
      <c r="G85" s="282"/>
      <c r="H85" s="282"/>
      <c r="I85" s="282"/>
      <c r="J85" s="282"/>
      <c r="K85" s="282"/>
      <c r="L85" s="282"/>
      <c r="M85" s="282"/>
      <c r="N85" s="282"/>
      <c r="O85" s="283"/>
      <c r="P85" s="283"/>
      <c r="Q85" s="283"/>
      <c r="R85" s="282"/>
      <c r="S85" s="282"/>
      <c r="T85" s="282"/>
      <c r="U85" s="282"/>
      <c r="V85" s="282"/>
      <c r="W85" s="282"/>
      <c r="X85" s="282"/>
      <c r="Y85" s="282"/>
      <c r="Z85" s="282"/>
      <c r="AA85" s="282"/>
      <c r="AB85" s="282"/>
      <c r="AC85" s="282"/>
      <c r="AD85" s="282"/>
      <c r="AE85" s="282"/>
      <c r="AF85" s="282"/>
      <c r="AG85" s="282"/>
      <c r="AH85" s="282"/>
      <c r="AI85" s="282"/>
      <c r="AJ85" s="282"/>
      <c r="AK85" s="282"/>
      <c r="AL85" s="282"/>
      <c r="AM85" s="282"/>
      <c r="AN85" s="282"/>
      <c r="AO85" s="282"/>
      <c r="AP85" s="282"/>
      <c r="AQ85" s="282"/>
      <c r="AR85" s="282"/>
      <c r="AS85" s="282"/>
      <c r="AT85" s="282"/>
      <c r="AU85" s="282"/>
      <c r="AV85" s="282"/>
      <c r="AW85" s="282"/>
      <c r="AX85" s="282"/>
      <c r="AY85" s="282"/>
      <c r="AZ85" s="282"/>
      <c r="BA85" s="282"/>
      <c r="BB85" s="282"/>
      <c r="BC85" s="282"/>
      <c r="BD85" s="282"/>
      <c r="BE85" s="282"/>
      <c r="BF85" s="282"/>
      <c r="BG85" s="282"/>
      <c r="BH85" s="282"/>
      <c r="BI85" s="282"/>
      <c r="BJ85" s="282"/>
    </row>
    <row r="86" spans="1:128" ht="18" customHeight="1" x14ac:dyDescent="0.25">
      <c r="A86" s="348" t="s">
        <v>659</v>
      </c>
      <c r="B86" s="348"/>
      <c r="C86" s="348"/>
      <c r="D86" s="348"/>
      <c r="E86" s="348"/>
      <c r="F86" s="348"/>
      <c r="G86" s="348"/>
      <c r="H86" s="348"/>
      <c r="I86" s="348"/>
      <c r="J86" s="348"/>
      <c r="K86" s="282"/>
      <c r="L86" s="282"/>
      <c r="M86" s="282"/>
      <c r="N86" s="282"/>
      <c r="O86" s="283"/>
      <c r="P86" s="283"/>
      <c r="Q86" s="283"/>
      <c r="R86" s="282"/>
      <c r="S86" s="282"/>
      <c r="T86" s="282"/>
      <c r="U86" s="282"/>
      <c r="V86" s="282"/>
      <c r="W86" s="282"/>
      <c r="X86" s="282"/>
      <c r="Y86" s="282"/>
      <c r="Z86" s="282"/>
      <c r="AA86" s="282"/>
      <c r="AB86" s="282"/>
      <c r="AC86" s="282"/>
      <c r="AD86" s="282"/>
      <c r="AE86" s="282"/>
      <c r="AF86" s="282"/>
      <c r="AG86" s="282"/>
      <c r="AH86" s="282"/>
      <c r="AI86" s="282"/>
      <c r="AJ86" s="282"/>
      <c r="AK86" s="282"/>
      <c r="AL86" s="282"/>
      <c r="AM86" s="282"/>
      <c r="AN86" s="282"/>
      <c r="AO86" s="282"/>
      <c r="AP86" s="282"/>
      <c r="AQ86" s="282"/>
      <c r="AR86" s="282"/>
      <c r="AS86" s="282"/>
      <c r="AT86" s="282"/>
      <c r="AU86" s="282"/>
      <c r="AV86" s="282"/>
      <c r="AW86" s="282"/>
      <c r="AX86" s="282"/>
      <c r="AY86" s="282"/>
    </row>
    <row r="87" spans="1:128" ht="18" customHeight="1" x14ac:dyDescent="0.25">
      <c r="A87" s="348" t="s">
        <v>660</v>
      </c>
      <c r="B87" s="348"/>
      <c r="C87" s="348"/>
      <c r="D87" s="291"/>
      <c r="E87" s="291"/>
      <c r="F87" s="291"/>
      <c r="G87" s="291"/>
      <c r="H87" s="291"/>
      <c r="I87" s="291"/>
      <c r="J87" s="291"/>
      <c r="K87" s="282"/>
      <c r="L87" s="282"/>
      <c r="M87" s="282"/>
      <c r="N87" s="282"/>
      <c r="O87" s="283"/>
      <c r="P87" s="283"/>
      <c r="Q87" s="283"/>
      <c r="R87" s="282"/>
      <c r="S87" s="282"/>
      <c r="T87" s="282"/>
      <c r="U87" s="282"/>
      <c r="V87" s="282"/>
      <c r="W87" s="282"/>
      <c r="X87" s="282"/>
      <c r="Y87" s="282"/>
      <c r="Z87" s="282"/>
      <c r="AA87" s="282"/>
      <c r="AB87" s="282"/>
      <c r="AC87" s="282"/>
      <c r="AD87" s="282"/>
      <c r="AE87" s="282"/>
      <c r="AF87" s="282"/>
      <c r="AG87" s="282"/>
      <c r="AH87" s="282"/>
      <c r="AI87" s="282"/>
      <c r="AJ87" s="282"/>
      <c r="AK87" s="282"/>
      <c r="AL87" s="282"/>
      <c r="AM87" s="282"/>
      <c r="AN87" s="282"/>
      <c r="AO87" s="282"/>
      <c r="AP87" s="282"/>
      <c r="AQ87" s="282"/>
      <c r="AR87" s="282"/>
      <c r="AS87" s="282"/>
      <c r="AT87" s="282"/>
      <c r="AU87" s="282"/>
      <c r="AV87" s="282"/>
      <c r="AW87" s="282"/>
      <c r="AX87" s="282"/>
      <c r="AY87" s="282"/>
    </row>
    <row r="88" spans="1:128" ht="12" customHeight="1" x14ac:dyDescent="0.25">
      <c r="A88" s="291"/>
      <c r="B88" s="291"/>
      <c r="C88" s="292"/>
      <c r="D88" s="292"/>
      <c r="E88" s="292"/>
      <c r="F88" s="285"/>
      <c r="G88" s="285"/>
      <c r="H88" s="285"/>
      <c r="I88" s="285"/>
      <c r="J88" s="285"/>
      <c r="K88" s="282"/>
      <c r="L88" s="282"/>
      <c r="M88" s="282"/>
      <c r="N88" s="282"/>
      <c r="O88" s="283"/>
      <c r="P88" s="283"/>
      <c r="Q88" s="283"/>
      <c r="R88" s="282"/>
      <c r="S88" s="282"/>
      <c r="T88" s="282"/>
      <c r="U88" s="282"/>
      <c r="V88" s="282"/>
      <c r="W88" s="282"/>
      <c r="X88" s="282"/>
      <c r="Y88" s="282"/>
      <c r="Z88" s="282"/>
      <c r="AA88" s="282"/>
      <c r="AB88" s="282"/>
      <c r="AC88" s="282"/>
      <c r="AD88" s="282"/>
      <c r="AE88" s="282"/>
      <c r="AF88" s="282"/>
      <c r="AG88" s="282"/>
      <c r="AH88" s="282"/>
      <c r="AI88" s="282"/>
      <c r="AJ88" s="282"/>
      <c r="AK88" s="282"/>
      <c r="AL88" s="282"/>
      <c r="AM88" s="282"/>
      <c r="AN88" s="282"/>
      <c r="AO88" s="282"/>
      <c r="AP88" s="282"/>
      <c r="AQ88" s="282"/>
      <c r="AR88" s="282"/>
      <c r="AS88" s="282"/>
      <c r="AT88" s="282"/>
      <c r="AU88" s="282"/>
      <c r="AV88" s="282"/>
      <c r="AW88" s="282"/>
      <c r="AX88" s="282"/>
      <c r="AY88" s="282"/>
    </row>
    <row r="89" spans="1:128" ht="15" customHeight="1" x14ac:dyDescent="0.25">
      <c r="A89" s="240"/>
      <c r="B89" s="293"/>
      <c r="C89" s="293"/>
      <c r="D89" s="293"/>
    </row>
    <row r="90" spans="1:128" ht="15" customHeight="1" x14ac:dyDescent="0.25">
      <c r="A90" s="240"/>
    </row>
    <row r="91" spans="1:128" ht="11.25" customHeight="1" x14ac:dyDescent="0.25">
      <c r="A91" s="240"/>
      <c r="D91" s="294"/>
      <c r="E91" s="294"/>
      <c r="F91" s="294"/>
      <c r="G91" s="294"/>
      <c r="H91" s="294"/>
      <c r="I91" s="294"/>
      <c r="J91" s="294"/>
      <c r="K91" s="294"/>
    </row>
    <row r="92" spans="1:128" ht="50.25" customHeight="1" x14ac:dyDescent="0.25">
      <c r="A92" s="240"/>
      <c r="C92" s="295"/>
      <c r="D92" s="391" t="s">
        <v>661</v>
      </c>
      <c r="E92" s="392"/>
      <c r="F92" s="393"/>
      <c r="G92" s="393"/>
      <c r="H92" s="393"/>
      <c r="I92" s="393"/>
      <c r="J92" s="393"/>
      <c r="K92" s="394"/>
      <c r="L92" s="296"/>
    </row>
    <row r="93" spans="1:128" ht="6" customHeight="1" x14ac:dyDescent="0.25">
      <c r="A93" s="240"/>
      <c r="D93" s="297"/>
      <c r="E93" s="297"/>
      <c r="F93" s="297"/>
      <c r="G93" s="297"/>
      <c r="H93" s="297"/>
      <c r="I93" s="297"/>
      <c r="J93" s="297"/>
      <c r="K93" s="297"/>
    </row>
    <row r="94" spans="1:128" ht="15.75" customHeight="1" x14ac:dyDescent="0.25">
      <c r="A94" s="240"/>
      <c r="C94" s="295"/>
      <c r="D94" s="395" t="s">
        <v>662</v>
      </c>
      <c r="E94" s="396"/>
      <c r="F94" s="397"/>
      <c r="G94" s="398"/>
      <c r="H94" s="414" t="s">
        <v>663</v>
      </c>
      <c r="I94" s="415"/>
      <c r="J94" s="416"/>
      <c r="K94" s="417"/>
      <c r="L94" s="296"/>
    </row>
    <row r="95" spans="1:128" ht="15" customHeight="1" x14ac:dyDescent="0.25">
      <c r="C95" s="295"/>
      <c r="D95" s="377" t="s">
        <v>664</v>
      </c>
      <c r="E95" s="378"/>
      <c r="F95" s="379"/>
      <c r="G95" s="380"/>
      <c r="H95" s="401" t="s">
        <v>665</v>
      </c>
      <c r="I95" s="402"/>
      <c r="J95" s="403"/>
      <c r="K95" s="404"/>
      <c r="L95" s="296"/>
    </row>
    <row r="96" spans="1:128" ht="15" customHeight="1" x14ac:dyDescent="0.25">
      <c r="C96" s="295"/>
      <c r="D96" s="377" t="s">
        <v>666</v>
      </c>
      <c r="E96" s="378"/>
      <c r="F96" s="379"/>
      <c r="G96" s="380"/>
      <c r="H96" s="401" t="s">
        <v>667</v>
      </c>
      <c r="I96" s="402"/>
      <c r="J96" s="403"/>
      <c r="K96" s="404"/>
      <c r="L96" s="296"/>
    </row>
    <row r="97" spans="1:12" ht="15" customHeight="1" x14ac:dyDescent="0.25">
      <c r="C97" s="295"/>
      <c r="D97" s="377" t="s">
        <v>668</v>
      </c>
      <c r="E97" s="378"/>
      <c r="F97" s="379"/>
      <c r="G97" s="380"/>
      <c r="H97" s="401" t="s">
        <v>2</v>
      </c>
      <c r="I97" s="402"/>
      <c r="J97" s="403"/>
      <c r="K97" s="404"/>
      <c r="L97" s="296"/>
    </row>
    <row r="98" spans="1:12" ht="15" customHeight="1" x14ac:dyDescent="0.25">
      <c r="C98" s="295"/>
      <c r="D98" s="377" t="s">
        <v>669</v>
      </c>
      <c r="E98" s="378"/>
      <c r="F98" s="379"/>
      <c r="G98" s="380"/>
      <c r="H98" s="413">
        <v>45986</v>
      </c>
      <c r="I98" s="402"/>
      <c r="J98" s="403"/>
      <c r="K98" s="404"/>
      <c r="L98" s="296"/>
    </row>
    <row r="99" spans="1:12" ht="15" customHeight="1" x14ac:dyDescent="0.25">
      <c r="C99" s="295"/>
      <c r="D99" s="377" t="s">
        <v>670</v>
      </c>
      <c r="E99" s="378"/>
      <c r="F99" s="379"/>
      <c r="G99" s="380"/>
      <c r="H99" s="413">
        <v>46436</v>
      </c>
      <c r="I99" s="402"/>
      <c r="J99" s="403"/>
      <c r="K99" s="404"/>
      <c r="L99" s="296"/>
    </row>
    <row r="100" spans="1:12" ht="15" customHeight="1" x14ac:dyDescent="0.25">
      <c r="C100" s="295"/>
      <c r="D100" s="377" t="s">
        <v>671</v>
      </c>
      <c r="E100" s="378"/>
      <c r="F100" s="379"/>
      <c r="G100" s="380"/>
      <c r="H100" s="401" t="s">
        <v>672</v>
      </c>
      <c r="I100" s="402"/>
      <c r="J100" s="403"/>
      <c r="K100" s="404"/>
      <c r="L100" s="296"/>
    </row>
    <row r="101" spans="1:12" ht="15.75" customHeight="1" x14ac:dyDescent="0.25">
      <c r="C101" s="295"/>
      <c r="D101" s="381" t="s">
        <v>673</v>
      </c>
      <c r="E101" s="382"/>
      <c r="F101" s="383"/>
      <c r="G101" s="384"/>
      <c r="H101" s="405"/>
      <c r="I101" s="406"/>
      <c r="J101" s="407"/>
      <c r="K101" s="408"/>
      <c r="L101" s="296"/>
    </row>
    <row r="102" spans="1:12" ht="5.25" customHeight="1" x14ac:dyDescent="0.25">
      <c r="D102" s="298"/>
      <c r="E102" s="298"/>
      <c r="F102" s="298"/>
      <c r="G102" s="298"/>
      <c r="H102" s="298"/>
      <c r="I102" s="298"/>
      <c r="J102" s="298"/>
      <c r="K102" s="298"/>
    </row>
    <row r="103" spans="1:12" ht="15.75" customHeight="1" x14ac:dyDescent="0.25">
      <c r="A103" s="240"/>
      <c r="C103" s="295"/>
      <c r="D103" s="385" t="s">
        <v>662</v>
      </c>
      <c r="E103" s="386"/>
      <c r="F103" s="387"/>
      <c r="G103" s="388"/>
      <c r="H103" s="409" t="s">
        <v>674</v>
      </c>
      <c r="I103" s="410"/>
      <c r="J103" s="411"/>
      <c r="K103" s="412"/>
      <c r="L103" s="296"/>
    </row>
    <row r="104" spans="1:12" ht="15" customHeight="1" x14ac:dyDescent="0.25">
      <c r="C104" s="295"/>
      <c r="D104" s="377" t="s">
        <v>664</v>
      </c>
      <c r="E104" s="378"/>
      <c r="F104" s="379"/>
      <c r="G104" s="380"/>
      <c r="H104" s="401" t="s">
        <v>675</v>
      </c>
      <c r="I104" s="402"/>
      <c r="J104" s="403"/>
      <c r="K104" s="404"/>
      <c r="L104" s="296"/>
    </row>
    <row r="105" spans="1:12" ht="15" customHeight="1" x14ac:dyDescent="0.25">
      <c r="C105" s="295"/>
      <c r="D105" s="377" t="s">
        <v>666</v>
      </c>
      <c r="E105" s="378"/>
      <c r="F105" s="379"/>
      <c r="G105" s="380"/>
      <c r="H105" s="401" t="s">
        <v>667</v>
      </c>
      <c r="I105" s="402"/>
      <c r="J105" s="403"/>
      <c r="K105" s="404"/>
      <c r="L105" s="296"/>
    </row>
    <row r="106" spans="1:12" ht="15" customHeight="1" x14ac:dyDescent="0.25">
      <c r="C106" s="295"/>
      <c r="D106" s="377" t="s">
        <v>668</v>
      </c>
      <c r="E106" s="378"/>
      <c r="F106" s="379"/>
      <c r="G106" s="380"/>
      <c r="H106" s="401" t="s">
        <v>676</v>
      </c>
      <c r="I106" s="402"/>
      <c r="J106" s="403"/>
      <c r="K106" s="404"/>
      <c r="L106" s="296"/>
    </row>
    <row r="107" spans="1:12" ht="15" customHeight="1" x14ac:dyDescent="0.25">
      <c r="C107" s="295"/>
      <c r="D107" s="377" t="s">
        <v>669</v>
      </c>
      <c r="E107" s="378"/>
      <c r="F107" s="379"/>
      <c r="G107" s="380"/>
      <c r="H107" s="413">
        <v>45895</v>
      </c>
      <c r="I107" s="402"/>
      <c r="J107" s="403"/>
      <c r="K107" s="404"/>
      <c r="L107" s="296"/>
    </row>
    <row r="108" spans="1:12" ht="15" customHeight="1" x14ac:dyDescent="0.25">
      <c r="C108" s="295"/>
      <c r="D108" s="377" t="s">
        <v>670</v>
      </c>
      <c r="E108" s="378"/>
      <c r="F108" s="379"/>
      <c r="G108" s="380"/>
      <c r="H108" s="413">
        <v>46345</v>
      </c>
      <c r="I108" s="402"/>
      <c r="J108" s="403"/>
      <c r="K108" s="404"/>
      <c r="L108" s="296"/>
    </row>
    <row r="109" spans="1:12" ht="15" customHeight="1" x14ac:dyDescent="0.25">
      <c r="C109" s="295"/>
      <c r="D109" s="377" t="s">
        <v>671</v>
      </c>
      <c r="E109" s="378"/>
      <c r="F109" s="379"/>
      <c r="G109" s="380"/>
      <c r="H109" s="401" t="s">
        <v>677</v>
      </c>
      <c r="I109" s="402"/>
      <c r="J109" s="403"/>
      <c r="K109" s="404"/>
      <c r="L109" s="296"/>
    </row>
    <row r="110" spans="1:12" ht="15.75" customHeight="1" x14ac:dyDescent="0.25">
      <c r="C110" s="295"/>
      <c r="D110" s="381" t="s">
        <v>673</v>
      </c>
      <c r="E110" s="382"/>
      <c r="F110" s="383"/>
      <c r="G110" s="384"/>
      <c r="H110" s="405"/>
      <c r="I110" s="406"/>
      <c r="J110" s="407"/>
      <c r="K110" s="408"/>
      <c r="L110" s="296"/>
    </row>
    <row r="111" spans="1:12" ht="5.25" customHeight="1" x14ac:dyDescent="0.25">
      <c r="D111" s="298"/>
      <c r="E111" s="298"/>
      <c r="F111" s="298"/>
      <c r="G111" s="298"/>
      <c r="H111" s="298"/>
      <c r="I111" s="298"/>
      <c r="J111" s="298"/>
      <c r="K111" s="298"/>
    </row>
    <row r="112" spans="1:12" ht="15.75" customHeight="1" x14ac:dyDescent="0.25">
      <c r="A112" s="240"/>
      <c r="C112" s="295"/>
      <c r="D112" s="385" t="s">
        <v>662</v>
      </c>
      <c r="E112" s="386"/>
      <c r="F112" s="387"/>
      <c r="G112" s="388"/>
      <c r="H112" s="409" t="s">
        <v>678</v>
      </c>
      <c r="I112" s="410"/>
      <c r="J112" s="411"/>
      <c r="K112" s="412"/>
      <c r="L112" s="296"/>
    </row>
    <row r="113" spans="1:154" ht="15" customHeight="1" x14ac:dyDescent="0.25">
      <c r="C113" s="295"/>
      <c r="D113" s="377" t="s">
        <v>664</v>
      </c>
      <c r="E113" s="378"/>
      <c r="F113" s="379"/>
      <c r="G113" s="380"/>
      <c r="H113" s="401" t="s">
        <v>679</v>
      </c>
      <c r="I113" s="402"/>
      <c r="J113" s="403"/>
      <c r="K113" s="404"/>
      <c r="L113" s="296"/>
    </row>
    <row r="114" spans="1:154" ht="15" customHeight="1" x14ac:dyDescent="0.25">
      <c r="C114" s="295"/>
      <c r="D114" s="377" t="s">
        <v>666</v>
      </c>
      <c r="E114" s="378"/>
      <c r="F114" s="379"/>
      <c r="G114" s="380"/>
      <c r="H114" s="401" t="s">
        <v>667</v>
      </c>
      <c r="I114" s="402"/>
      <c r="J114" s="403"/>
      <c r="K114" s="404"/>
      <c r="L114" s="296"/>
    </row>
    <row r="115" spans="1:154" ht="15" customHeight="1" x14ac:dyDescent="0.25">
      <c r="C115" s="295"/>
      <c r="D115" s="377" t="s">
        <v>668</v>
      </c>
      <c r="E115" s="378"/>
      <c r="F115" s="379"/>
      <c r="G115" s="380"/>
      <c r="H115" s="401" t="s">
        <v>680</v>
      </c>
      <c r="I115" s="402"/>
      <c r="J115" s="403"/>
      <c r="K115" s="404"/>
      <c r="L115" s="296"/>
    </row>
    <row r="116" spans="1:154" ht="15" customHeight="1" x14ac:dyDescent="0.25">
      <c r="C116" s="295"/>
      <c r="D116" s="377" t="s">
        <v>669</v>
      </c>
      <c r="E116" s="378"/>
      <c r="F116" s="379"/>
      <c r="G116" s="380"/>
      <c r="H116" s="413">
        <v>45849</v>
      </c>
      <c r="I116" s="402"/>
      <c r="J116" s="403"/>
      <c r="K116" s="404"/>
      <c r="L116" s="296"/>
    </row>
    <row r="117" spans="1:154" ht="15" customHeight="1" x14ac:dyDescent="0.25">
      <c r="C117" s="295"/>
      <c r="D117" s="377" t="s">
        <v>670</v>
      </c>
      <c r="E117" s="378"/>
      <c r="F117" s="379"/>
      <c r="G117" s="380"/>
      <c r="H117" s="413">
        <v>46299</v>
      </c>
      <c r="I117" s="402"/>
      <c r="J117" s="403"/>
      <c r="K117" s="404"/>
      <c r="L117" s="296"/>
    </row>
    <row r="118" spans="1:154" ht="15" customHeight="1" x14ac:dyDescent="0.25">
      <c r="C118" s="295"/>
      <c r="D118" s="377" t="s">
        <v>671</v>
      </c>
      <c r="E118" s="378"/>
      <c r="F118" s="379"/>
      <c r="G118" s="380"/>
      <c r="H118" s="401" t="s">
        <v>681</v>
      </c>
      <c r="I118" s="402"/>
      <c r="J118" s="403"/>
      <c r="K118" s="404"/>
      <c r="L118" s="296"/>
    </row>
    <row r="119" spans="1:154" ht="15.75" customHeight="1" x14ac:dyDescent="0.25">
      <c r="C119" s="295"/>
      <c r="D119" s="381" t="s">
        <v>673</v>
      </c>
      <c r="E119" s="382"/>
      <c r="F119" s="383"/>
      <c r="G119" s="384"/>
      <c r="H119" s="405"/>
      <c r="I119" s="406"/>
      <c r="J119" s="407"/>
      <c r="K119" s="408"/>
      <c r="L119" s="296"/>
    </row>
    <row r="120" spans="1:154" ht="5.25" customHeight="1" x14ac:dyDescent="0.25">
      <c r="D120" s="298"/>
      <c r="E120" s="298"/>
      <c r="F120" s="298"/>
      <c r="G120" s="298"/>
      <c r="H120" s="298"/>
      <c r="I120" s="298"/>
      <c r="J120" s="298"/>
      <c r="K120" s="298"/>
    </row>
    <row r="121" spans="1:154" ht="15" customHeight="1" x14ac:dyDescent="0.25"/>
    <row r="122" spans="1:154" ht="15" customHeight="1" x14ac:dyDescent="0.25"/>
    <row r="123" spans="1:154" ht="36" customHeight="1" x14ac:dyDescent="0.25">
      <c r="A123" s="342" t="s">
        <v>682</v>
      </c>
      <c r="B123" s="342"/>
      <c r="C123" s="342"/>
      <c r="D123" s="342"/>
      <c r="E123" s="342"/>
      <c r="F123" s="342"/>
      <c r="G123" s="342"/>
      <c r="H123" s="342"/>
      <c r="I123" s="342"/>
      <c r="J123" s="342"/>
      <c r="K123" s="342"/>
      <c r="L123" s="342"/>
      <c r="M123" s="342"/>
      <c r="N123" s="342"/>
      <c r="O123" s="342"/>
      <c r="P123" s="342"/>
      <c r="Q123" s="299"/>
      <c r="R123" s="300"/>
      <c r="S123" s="300"/>
      <c r="T123" s="300"/>
      <c r="U123" s="300"/>
      <c r="V123" s="300"/>
      <c r="W123" s="300"/>
      <c r="X123" s="300"/>
      <c r="Y123" s="300"/>
      <c r="Z123" s="300"/>
      <c r="AA123" s="300"/>
      <c r="AB123" s="300"/>
      <c r="AC123" s="300"/>
      <c r="AD123" s="300"/>
      <c r="AE123" s="300"/>
      <c r="AF123" s="300"/>
      <c r="AG123" s="300"/>
      <c r="AH123" s="300"/>
      <c r="AI123" s="300"/>
      <c r="AJ123" s="300"/>
      <c r="AK123" s="300"/>
      <c r="AL123" s="300"/>
      <c r="AM123" s="300"/>
      <c r="AN123" s="300"/>
      <c r="AO123" s="300"/>
      <c r="AP123" s="300"/>
      <c r="AQ123" s="300"/>
      <c r="AR123" s="300"/>
      <c r="AS123" s="300"/>
      <c r="AT123" s="300"/>
      <c r="AU123" s="300"/>
      <c r="AV123" s="300"/>
      <c r="AW123" s="300"/>
      <c r="AX123" s="300"/>
      <c r="AY123" s="300"/>
      <c r="AZ123" s="300"/>
      <c r="BA123" s="300"/>
      <c r="BB123" s="300"/>
      <c r="BC123" s="300"/>
      <c r="BD123" s="300"/>
      <c r="BE123" s="300"/>
      <c r="BF123" s="300"/>
      <c r="BG123" s="300"/>
      <c r="BH123" s="300"/>
      <c r="BI123" s="300"/>
      <c r="BJ123" s="300"/>
      <c r="BK123" s="300"/>
      <c r="BL123" s="300"/>
      <c r="BM123" s="300"/>
      <c r="BN123" s="300"/>
      <c r="BO123" s="300"/>
      <c r="BP123" s="300"/>
      <c r="BQ123" s="300"/>
      <c r="BR123" s="300"/>
      <c r="BS123" s="300"/>
      <c r="BT123" s="300"/>
      <c r="BU123" s="300"/>
      <c r="BV123" s="300"/>
      <c r="BW123" s="300"/>
      <c r="BX123" s="300"/>
      <c r="BY123" s="300"/>
      <c r="BZ123" s="300"/>
      <c r="CA123" s="300"/>
      <c r="CB123" s="300"/>
      <c r="CC123" s="300"/>
      <c r="CD123" s="300"/>
      <c r="CE123" s="300"/>
      <c r="CF123" s="300"/>
      <c r="CG123" s="300"/>
      <c r="CH123" s="300"/>
      <c r="CI123" s="300"/>
      <c r="CJ123" s="300"/>
      <c r="CK123" s="300"/>
      <c r="CL123" s="300"/>
      <c r="CM123" s="300"/>
      <c r="CN123" s="300"/>
      <c r="CO123" s="300"/>
      <c r="CP123" s="300"/>
      <c r="CQ123" s="300"/>
      <c r="CR123" s="300"/>
      <c r="CS123" s="300"/>
      <c r="CT123" s="300"/>
      <c r="CU123" s="300"/>
      <c r="CV123" s="300"/>
      <c r="CW123" s="300"/>
      <c r="CX123" s="300"/>
      <c r="CY123" s="300"/>
      <c r="CZ123" s="300"/>
      <c r="DA123" s="300"/>
      <c r="DB123" s="300"/>
      <c r="DC123" s="300"/>
      <c r="DD123" s="300"/>
      <c r="DE123" s="300"/>
      <c r="DF123" s="300"/>
      <c r="DG123" s="300"/>
      <c r="DH123" s="300"/>
      <c r="DI123" s="300"/>
      <c r="DJ123" s="300"/>
      <c r="DK123" s="300"/>
      <c r="DL123" s="300"/>
      <c r="DM123" s="300"/>
      <c r="DN123" s="300"/>
      <c r="DO123" s="300"/>
      <c r="DP123" s="300"/>
      <c r="DQ123" s="300"/>
      <c r="DR123" s="300"/>
      <c r="DS123" s="300"/>
      <c r="DT123" s="300"/>
      <c r="DU123" s="300"/>
      <c r="DV123" s="300"/>
      <c r="DW123" s="300"/>
      <c r="DX123" s="300"/>
      <c r="DY123" s="300"/>
      <c r="DZ123" s="300"/>
      <c r="EA123" s="300"/>
      <c r="EB123" s="300"/>
      <c r="EC123" s="300"/>
      <c r="ED123" s="300"/>
      <c r="EE123" s="300"/>
      <c r="EF123" s="300"/>
      <c r="EG123" s="300"/>
      <c r="EH123" s="300"/>
      <c r="EI123" s="300"/>
      <c r="EJ123" s="300"/>
      <c r="EK123" s="300"/>
      <c r="EL123" s="300"/>
      <c r="EM123" s="300"/>
      <c r="EN123" s="300"/>
      <c r="EO123" s="300"/>
      <c r="EP123" s="300"/>
      <c r="EQ123" s="300"/>
      <c r="ER123" s="300"/>
      <c r="ES123" s="300"/>
      <c r="ET123" s="300"/>
      <c r="EU123" s="300"/>
      <c r="EV123" s="300"/>
      <c r="EW123" s="300"/>
      <c r="EX123" s="300"/>
    </row>
    <row r="124" spans="1:154" ht="66" customHeight="1" x14ac:dyDescent="0.25">
      <c r="A124" s="343" t="s">
        <v>683</v>
      </c>
      <c r="B124" s="343"/>
      <c r="C124" s="343"/>
      <c r="D124" s="343"/>
      <c r="E124" s="343"/>
      <c r="F124" s="343"/>
      <c r="G124" s="343"/>
      <c r="H124" s="343"/>
      <c r="I124" s="343"/>
      <c r="J124" s="343"/>
      <c r="K124" s="343"/>
      <c r="L124" s="343"/>
      <c r="M124" s="343"/>
      <c r="N124" s="343"/>
      <c r="O124" s="343"/>
      <c r="P124" s="343"/>
      <c r="Q124" s="301"/>
      <c r="R124" s="302"/>
      <c r="S124" s="302"/>
      <c r="T124" s="302"/>
      <c r="U124" s="302"/>
      <c r="V124" s="302"/>
      <c r="W124" s="302"/>
      <c r="X124" s="302"/>
      <c r="Y124" s="302"/>
      <c r="Z124" s="302"/>
      <c r="AA124" s="302"/>
      <c r="AB124" s="302"/>
      <c r="AC124" s="302"/>
      <c r="AD124" s="302"/>
      <c r="AE124" s="302"/>
      <c r="AF124" s="302"/>
      <c r="AG124" s="302"/>
      <c r="AH124" s="302"/>
      <c r="AI124" s="302"/>
      <c r="AJ124" s="302"/>
      <c r="AK124" s="302"/>
      <c r="AL124" s="302"/>
      <c r="AM124" s="302"/>
      <c r="AN124" s="302"/>
      <c r="AO124" s="302"/>
      <c r="AP124" s="302"/>
      <c r="AQ124" s="302"/>
      <c r="AR124" s="302"/>
      <c r="AS124" s="302"/>
      <c r="AT124" s="302"/>
      <c r="AU124" s="302"/>
      <c r="AV124" s="302"/>
      <c r="AW124" s="302"/>
      <c r="AX124" s="302"/>
      <c r="AY124" s="302"/>
      <c r="AZ124" s="302"/>
      <c r="BA124" s="302"/>
      <c r="BB124" s="302"/>
      <c r="BC124" s="302"/>
      <c r="BD124" s="302"/>
      <c r="BE124" s="302"/>
      <c r="BF124" s="302"/>
      <c r="BG124" s="302"/>
      <c r="BH124" s="302"/>
      <c r="BI124" s="302"/>
      <c r="BJ124" s="302"/>
      <c r="BK124" s="302"/>
      <c r="BL124" s="302"/>
      <c r="BM124" s="302"/>
      <c r="BN124" s="302"/>
      <c r="BO124" s="302"/>
      <c r="BP124" s="302"/>
      <c r="BQ124" s="302"/>
      <c r="BR124" s="302"/>
      <c r="BS124" s="302"/>
      <c r="BT124" s="302"/>
      <c r="BU124" s="302"/>
      <c r="BV124" s="302"/>
      <c r="BW124" s="302"/>
      <c r="BX124" s="302"/>
      <c r="BY124" s="302"/>
      <c r="BZ124" s="302"/>
      <c r="CA124" s="302"/>
      <c r="CB124" s="302"/>
      <c r="CC124" s="302"/>
      <c r="CD124" s="302"/>
      <c r="CE124" s="302"/>
      <c r="CF124" s="302"/>
      <c r="CG124" s="302"/>
      <c r="CH124" s="302"/>
      <c r="CI124" s="302"/>
      <c r="CJ124" s="302"/>
      <c r="CK124" s="302"/>
      <c r="CL124" s="302"/>
      <c r="CM124" s="302"/>
      <c r="CN124" s="302"/>
      <c r="CO124" s="302"/>
      <c r="CP124" s="302"/>
      <c r="CQ124" s="302"/>
      <c r="CR124" s="302"/>
      <c r="CS124" s="302"/>
      <c r="CT124" s="302"/>
      <c r="CU124" s="302"/>
      <c r="CV124" s="302"/>
      <c r="CW124" s="302"/>
      <c r="CX124" s="302"/>
      <c r="CY124" s="302"/>
      <c r="CZ124" s="302"/>
      <c r="DA124" s="302"/>
      <c r="DB124" s="302"/>
      <c r="DC124" s="302"/>
      <c r="DD124" s="302"/>
      <c r="DE124" s="302"/>
      <c r="DF124" s="302"/>
      <c r="DG124" s="302"/>
      <c r="DH124" s="302"/>
      <c r="DI124" s="302"/>
      <c r="DJ124" s="302"/>
      <c r="DK124" s="302"/>
      <c r="DL124" s="302"/>
      <c r="DM124" s="302"/>
      <c r="DN124" s="302"/>
      <c r="DO124" s="302"/>
      <c r="DP124" s="302"/>
      <c r="DQ124" s="302"/>
      <c r="DR124" s="302"/>
      <c r="DS124" s="302"/>
      <c r="DT124" s="302"/>
      <c r="DU124" s="302"/>
      <c r="DV124" s="302"/>
      <c r="DW124" s="302"/>
      <c r="DX124" s="302"/>
      <c r="DY124" s="302"/>
      <c r="DZ124" s="302"/>
      <c r="EA124" s="302"/>
      <c r="EB124" s="302"/>
      <c r="EC124" s="302"/>
      <c r="ED124" s="302"/>
      <c r="EE124" s="302"/>
      <c r="EF124" s="302"/>
      <c r="EG124" s="302"/>
      <c r="EH124" s="302"/>
      <c r="EI124" s="302"/>
      <c r="EJ124" s="302"/>
      <c r="EK124" s="302"/>
      <c r="EL124" s="302"/>
      <c r="EM124" s="302"/>
      <c r="EN124" s="302"/>
      <c r="EO124" s="302"/>
      <c r="EP124" s="302"/>
      <c r="EQ124" s="302"/>
      <c r="ER124" s="302"/>
      <c r="ES124" s="302"/>
      <c r="ET124" s="302"/>
      <c r="EU124" s="302"/>
      <c r="EV124" s="302"/>
      <c r="EW124" s="302"/>
      <c r="EX124" s="302"/>
    </row>
    <row r="125" spans="1:154" ht="26.25" customHeight="1" x14ac:dyDescent="0.25">
      <c r="A125" s="342" t="s">
        <v>684</v>
      </c>
      <c r="B125" s="342"/>
      <c r="C125" s="342"/>
      <c r="D125" s="342"/>
      <c r="E125" s="342"/>
      <c r="F125" s="342"/>
      <c r="G125" s="342"/>
      <c r="H125" s="342"/>
      <c r="I125" s="342"/>
      <c r="J125" s="342"/>
      <c r="K125" s="342"/>
      <c r="L125" s="342"/>
      <c r="M125" s="342"/>
      <c r="N125" s="342"/>
      <c r="O125" s="342"/>
      <c r="P125" s="342"/>
      <c r="Q125" s="303"/>
      <c r="R125" s="303"/>
      <c r="S125" s="303"/>
      <c r="T125" s="303"/>
      <c r="U125" s="303"/>
      <c r="V125" s="303"/>
      <c r="W125" s="303"/>
      <c r="X125" s="303"/>
      <c r="Y125" s="303"/>
      <c r="Z125" s="303"/>
      <c r="AA125" s="303"/>
      <c r="AB125" s="303"/>
      <c r="AC125" s="303"/>
      <c r="AD125" s="303"/>
      <c r="AE125" s="303"/>
      <c r="AF125" s="303"/>
      <c r="AG125" s="303"/>
      <c r="AH125" s="303"/>
      <c r="AI125" s="303"/>
      <c r="AJ125" s="303"/>
      <c r="AK125" s="303"/>
      <c r="AL125" s="303"/>
      <c r="AM125" s="303"/>
      <c r="AN125" s="303"/>
      <c r="AO125" s="303"/>
      <c r="AP125" s="303"/>
      <c r="AQ125" s="303"/>
      <c r="AR125" s="303"/>
      <c r="AS125" s="303"/>
      <c r="AT125" s="303"/>
      <c r="AU125" s="303"/>
      <c r="AV125" s="303"/>
      <c r="AW125" s="303"/>
      <c r="AX125" s="303"/>
      <c r="AY125" s="303"/>
      <c r="AZ125" s="303"/>
      <c r="BA125" s="303"/>
      <c r="BB125" s="303"/>
      <c r="BC125" s="303"/>
      <c r="BD125" s="303"/>
      <c r="BE125" s="303"/>
      <c r="BF125" s="303"/>
      <c r="BG125" s="303"/>
      <c r="BH125" s="303"/>
      <c r="BI125" s="303"/>
      <c r="BJ125" s="303"/>
      <c r="BK125" s="303"/>
      <c r="BL125" s="303"/>
      <c r="BM125" s="303"/>
      <c r="BN125" s="303"/>
      <c r="BO125" s="303"/>
      <c r="BP125" s="303"/>
      <c r="BQ125" s="303"/>
      <c r="BR125" s="303"/>
      <c r="BS125" s="303"/>
      <c r="BT125" s="303"/>
      <c r="BU125" s="303"/>
      <c r="BV125" s="303"/>
      <c r="BW125" s="303"/>
      <c r="BX125" s="303"/>
      <c r="BY125" s="303"/>
      <c r="BZ125" s="303"/>
      <c r="CA125" s="303"/>
      <c r="CB125" s="303"/>
      <c r="CC125" s="303"/>
      <c r="CD125" s="303"/>
      <c r="CE125" s="303"/>
      <c r="CF125" s="303"/>
      <c r="CG125" s="303"/>
      <c r="CH125" s="303"/>
      <c r="CI125" s="303"/>
      <c r="CJ125" s="303"/>
      <c r="CK125" s="303"/>
      <c r="CL125" s="303"/>
      <c r="CM125" s="303"/>
      <c r="CN125" s="303"/>
      <c r="CO125" s="303"/>
      <c r="CP125" s="303"/>
      <c r="CQ125" s="303"/>
      <c r="CR125" s="303"/>
      <c r="CS125" s="303"/>
      <c r="CT125" s="303"/>
      <c r="CU125" s="303"/>
      <c r="CV125" s="303"/>
      <c r="CW125" s="303"/>
      <c r="CX125" s="303"/>
      <c r="CY125" s="303"/>
      <c r="CZ125" s="303"/>
      <c r="DA125" s="303"/>
      <c r="DB125" s="303"/>
      <c r="DC125" s="303"/>
      <c r="DD125" s="303"/>
      <c r="DE125" s="303"/>
      <c r="DF125" s="303"/>
      <c r="DG125" s="303"/>
      <c r="DH125" s="303"/>
      <c r="DI125" s="303"/>
      <c r="DJ125" s="303"/>
      <c r="DK125" s="303"/>
      <c r="DL125" s="303"/>
      <c r="DM125" s="303"/>
      <c r="DN125" s="303"/>
      <c r="DO125" s="303"/>
      <c r="DP125" s="303"/>
      <c r="DQ125" s="303"/>
      <c r="DR125" s="303"/>
      <c r="DS125" s="303"/>
      <c r="DT125" s="303"/>
      <c r="DU125" s="303"/>
      <c r="DV125" s="303"/>
      <c r="DW125" s="303"/>
      <c r="DX125" s="303"/>
      <c r="DY125" s="303"/>
      <c r="DZ125" s="303"/>
      <c r="EA125" s="303"/>
      <c r="EB125" s="303"/>
      <c r="EC125" s="303"/>
      <c r="ED125" s="303"/>
      <c r="EE125" s="303"/>
      <c r="EF125" s="303"/>
      <c r="EG125" s="303"/>
      <c r="EH125" s="303"/>
      <c r="EI125" s="303"/>
      <c r="EJ125" s="303"/>
      <c r="EK125" s="303"/>
      <c r="EL125" s="303"/>
      <c r="EM125" s="303"/>
      <c r="EN125" s="303"/>
      <c r="EO125" s="303"/>
      <c r="EP125" s="303"/>
      <c r="EQ125" s="303"/>
      <c r="ER125" s="303"/>
      <c r="ES125" s="303"/>
      <c r="ET125" s="303"/>
      <c r="EU125" s="303"/>
      <c r="EV125" s="303"/>
      <c r="EW125" s="303"/>
      <c r="EX125" s="303"/>
    </row>
    <row r="126" spans="1:154" ht="18" customHeight="1" x14ac:dyDescent="0.25">
      <c r="A126" s="342" t="s">
        <v>685</v>
      </c>
      <c r="B126" s="342"/>
      <c r="C126" s="342"/>
      <c r="D126" s="342"/>
      <c r="E126" s="342"/>
      <c r="F126" s="342"/>
      <c r="G126" s="342"/>
      <c r="H126" s="342"/>
      <c r="I126" s="342"/>
      <c r="J126" s="342"/>
      <c r="K126" s="342"/>
      <c r="L126" s="342"/>
      <c r="M126" s="342"/>
      <c r="N126" s="342"/>
      <c r="O126" s="342"/>
      <c r="P126" s="342"/>
      <c r="Q126" s="299"/>
      <c r="R126" s="300"/>
      <c r="S126" s="300"/>
      <c r="T126" s="300"/>
      <c r="U126" s="300"/>
      <c r="V126" s="300"/>
      <c r="W126" s="300"/>
      <c r="X126" s="300"/>
      <c r="Y126" s="300"/>
      <c r="Z126" s="300"/>
      <c r="AA126" s="300"/>
      <c r="AB126" s="300"/>
      <c r="AC126" s="300"/>
      <c r="AD126" s="300"/>
      <c r="AE126" s="300"/>
      <c r="AF126" s="300"/>
      <c r="AG126" s="300"/>
      <c r="AH126" s="300"/>
      <c r="AI126" s="300"/>
      <c r="AJ126" s="300"/>
      <c r="AK126" s="300"/>
      <c r="AL126" s="300"/>
      <c r="AM126" s="300"/>
      <c r="AN126" s="300"/>
      <c r="AO126" s="300"/>
      <c r="AP126" s="300"/>
      <c r="AQ126" s="300"/>
      <c r="AR126" s="300"/>
      <c r="AS126" s="300"/>
      <c r="AT126" s="300"/>
      <c r="AU126" s="300"/>
      <c r="AV126" s="300"/>
      <c r="AW126" s="300"/>
      <c r="AX126" s="300"/>
      <c r="AY126" s="300"/>
      <c r="AZ126" s="300"/>
      <c r="BA126" s="300"/>
      <c r="BB126" s="300"/>
      <c r="BC126" s="300"/>
      <c r="BD126" s="300"/>
      <c r="BE126" s="300"/>
      <c r="BF126" s="300"/>
      <c r="BG126" s="300"/>
      <c r="BH126" s="300"/>
      <c r="BI126" s="300"/>
      <c r="BJ126" s="300"/>
      <c r="BK126" s="300"/>
      <c r="BL126" s="300"/>
      <c r="BM126" s="300"/>
      <c r="BN126" s="300"/>
      <c r="BO126" s="300"/>
      <c r="BP126" s="300"/>
      <c r="BQ126" s="300"/>
      <c r="BR126" s="300"/>
      <c r="BS126" s="300"/>
      <c r="BT126" s="300"/>
      <c r="BU126" s="300"/>
      <c r="BV126" s="300"/>
      <c r="BW126" s="300"/>
      <c r="BX126" s="300"/>
      <c r="BY126" s="300"/>
      <c r="BZ126" s="300"/>
      <c r="CA126" s="300"/>
      <c r="CB126" s="300"/>
      <c r="CC126" s="300"/>
      <c r="CD126" s="300"/>
      <c r="CE126" s="300"/>
      <c r="CF126" s="300"/>
      <c r="CG126" s="300"/>
      <c r="CH126" s="300"/>
      <c r="CI126" s="300"/>
      <c r="CJ126" s="300"/>
      <c r="CK126" s="300"/>
      <c r="CL126" s="300"/>
      <c r="CM126" s="300"/>
      <c r="CN126" s="300"/>
      <c r="CO126" s="300"/>
      <c r="CP126" s="300"/>
      <c r="CQ126" s="300"/>
      <c r="CR126" s="300"/>
      <c r="CS126" s="300"/>
      <c r="CT126" s="300"/>
      <c r="CU126" s="300"/>
      <c r="CV126" s="300"/>
      <c r="CW126" s="300"/>
      <c r="CX126" s="300"/>
      <c r="CY126" s="300"/>
      <c r="CZ126" s="300"/>
      <c r="DA126" s="300"/>
      <c r="DB126" s="300"/>
      <c r="DC126" s="300"/>
      <c r="DD126" s="300"/>
      <c r="DE126" s="300"/>
      <c r="DF126" s="300"/>
      <c r="DG126" s="300"/>
      <c r="DH126" s="300"/>
      <c r="DI126" s="300"/>
      <c r="DJ126" s="300"/>
      <c r="DK126" s="300"/>
      <c r="DL126" s="300"/>
      <c r="DM126" s="300"/>
      <c r="DN126" s="300"/>
      <c r="DO126" s="300"/>
      <c r="DP126" s="300"/>
      <c r="DQ126" s="300"/>
      <c r="DR126" s="300"/>
      <c r="DS126" s="300"/>
      <c r="DT126" s="300"/>
      <c r="DU126" s="300"/>
      <c r="DV126" s="300"/>
      <c r="DW126" s="300"/>
      <c r="DX126" s="300"/>
      <c r="DY126" s="300"/>
      <c r="DZ126" s="300"/>
      <c r="EA126" s="300"/>
      <c r="EB126" s="300"/>
      <c r="EC126" s="300"/>
      <c r="ED126" s="300"/>
      <c r="EE126" s="300"/>
      <c r="EF126" s="300"/>
      <c r="EG126" s="300"/>
      <c r="EH126" s="300"/>
      <c r="EI126" s="300"/>
      <c r="EJ126" s="300"/>
      <c r="EK126" s="300"/>
      <c r="EL126" s="300"/>
      <c r="EM126" s="300"/>
      <c r="EN126" s="300"/>
      <c r="EO126" s="300"/>
      <c r="EP126" s="300"/>
      <c r="EQ126" s="300"/>
      <c r="ER126" s="300"/>
      <c r="ES126" s="300"/>
      <c r="ET126" s="300"/>
      <c r="EU126" s="300"/>
      <c r="EV126" s="300"/>
      <c r="EW126" s="300"/>
      <c r="EX126" s="300"/>
    </row>
    <row r="127" spans="1:154" ht="16.5" customHeight="1" x14ac:dyDescent="0.25">
      <c r="A127" s="342" t="s">
        <v>686</v>
      </c>
      <c r="B127" s="342"/>
      <c r="C127" s="342"/>
      <c r="D127" s="342"/>
      <c r="E127" s="342"/>
      <c r="F127" s="342"/>
      <c r="G127" s="342"/>
      <c r="H127" s="342"/>
      <c r="I127" s="342"/>
      <c r="J127" s="342"/>
      <c r="K127" s="342"/>
      <c r="L127" s="342"/>
      <c r="M127" s="342"/>
      <c r="N127" s="342"/>
      <c r="O127" s="342"/>
      <c r="P127" s="342"/>
      <c r="Q127" s="299"/>
      <c r="R127" s="300"/>
      <c r="S127" s="300"/>
      <c r="T127" s="300"/>
      <c r="U127" s="300"/>
      <c r="V127" s="300"/>
      <c r="W127" s="300"/>
      <c r="X127" s="300"/>
      <c r="Y127" s="300"/>
      <c r="Z127" s="300"/>
      <c r="AA127" s="300"/>
      <c r="AB127" s="300"/>
      <c r="AC127" s="300"/>
      <c r="AD127" s="300"/>
      <c r="AE127" s="300"/>
      <c r="AF127" s="300"/>
      <c r="AG127" s="300"/>
      <c r="AH127" s="300"/>
      <c r="AI127" s="300"/>
      <c r="AJ127" s="300"/>
      <c r="AK127" s="300"/>
      <c r="AL127" s="300"/>
      <c r="AM127" s="300"/>
      <c r="AN127" s="300"/>
      <c r="AO127" s="300"/>
      <c r="AP127" s="300"/>
      <c r="AQ127" s="300"/>
      <c r="AR127" s="300"/>
      <c r="AS127" s="300"/>
      <c r="AT127" s="300"/>
      <c r="AU127" s="300"/>
      <c r="AV127" s="300"/>
      <c r="AW127" s="300"/>
      <c r="AX127" s="300"/>
      <c r="AY127" s="300"/>
      <c r="AZ127" s="300"/>
      <c r="BA127" s="300"/>
      <c r="BB127" s="300"/>
      <c r="BC127" s="300"/>
      <c r="BD127" s="300"/>
      <c r="BE127" s="300"/>
      <c r="BF127" s="300"/>
      <c r="BG127" s="300"/>
      <c r="BH127" s="300"/>
      <c r="BI127" s="300"/>
      <c r="BJ127" s="300"/>
      <c r="BK127" s="300"/>
      <c r="BL127" s="300"/>
      <c r="BM127" s="300"/>
      <c r="BN127" s="300"/>
      <c r="BO127" s="300"/>
      <c r="BP127" s="300"/>
      <c r="BQ127" s="300"/>
      <c r="BR127" s="300"/>
      <c r="BS127" s="300"/>
      <c r="BT127" s="300"/>
      <c r="BU127" s="300"/>
      <c r="BV127" s="300"/>
      <c r="BW127" s="300"/>
      <c r="BX127" s="300"/>
      <c r="BY127" s="300"/>
      <c r="BZ127" s="300"/>
      <c r="CA127" s="300"/>
      <c r="CB127" s="300"/>
      <c r="CC127" s="300"/>
      <c r="CD127" s="300"/>
      <c r="CE127" s="300"/>
      <c r="CF127" s="300"/>
      <c r="CG127" s="300"/>
      <c r="CH127" s="300"/>
      <c r="CI127" s="300"/>
      <c r="CJ127" s="300"/>
      <c r="CK127" s="300"/>
      <c r="CL127" s="300"/>
      <c r="CM127" s="300"/>
      <c r="CN127" s="300"/>
      <c r="CO127" s="300"/>
      <c r="CP127" s="300"/>
      <c r="CQ127" s="300"/>
      <c r="CR127" s="300"/>
      <c r="CS127" s="300"/>
      <c r="CT127" s="300"/>
      <c r="CU127" s="300"/>
      <c r="CV127" s="300"/>
      <c r="CW127" s="300"/>
      <c r="CX127" s="300"/>
      <c r="CY127" s="300"/>
      <c r="CZ127" s="300"/>
      <c r="DA127" s="300"/>
      <c r="DB127" s="300"/>
      <c r="DC127" s="300"/>
      <c r="DD127" s="300"/>
      <c r="DE127" s="300"/>
      <c r="DF127" s="300"/>
      <c r="DG127" s="300"/>
      <c r="DH127" s="300"/>
      <c r="DI127" s="300"/>
      <c r="DJ127" s="300"/>
      <c r="DK127" s="300"/>
      <c r="DL127" s="300"/>
      <c r="DM127" s="300"/>
      <c r="DN127" s="300"/>
      <c r="DO127" s="300"/>
      <c r="DP127" s="300"/>
      <c r="DQ127" s="300"/>
      <c r="DR127" s="300"/>
      <c r="DS127" s="300"/>
      <c r="DT127" s="300"/>
      <c r="DU127" s="300"/>
      <c r="DV127" s="300"/>
      <c r="DW127" s="300"/>
      <c r="DX127" s="300"/>
      <c r="DY127" s="300"/>
      <c r="DZ127" s="300"/>
      <c r="EA127" s="300"/>
      <c r="EB127" s="300"/>
      <c r="EC127" s="300"/>
      <c r="ED127" s="300"/>
      <c r="EE127" s="300"/>
      <c r="EF127" s="300"/>
      <c r="EG127" s="300"/>
      <c r="EH127" s="300"/>
      <c r="EI127" s="300"/>
      <c r="EJ127" s="300"/>
      <c r="EK127" s="300"/>
      <c r="EL127" s="300"/>
      <c r="EM127" s="300"/>
      <c r="EN127" s="300"/>
      <c r="EO127" s="300"/>
      <c r="EP127" s="300"/>
      <c r="EQ127" s="300"/>
      <c r="ER127" s="300"/>
      <c r="ES127" s="300"/>
      <c r="ET127" s="300"/>
      <c r="EU127" s="300"/>
      <c r="EV127" s="300"/>
      <c r="EW127" s="300"/>
      <c r="EX127" s="300"/>
    </row>
    <row r="128" spans="1:154" ht="29.25" customHeight="1" x14ac:dyDescent="0.25">
      <c r="A128" s="342" t="s">
        <v>687</v>
      </c>
      <c r="B128" s="342"/>
      <c r="C128" s="342"/>
      <c r="D128" s="342"/>
      <c r="E128" s="342"/>
      <c r="F128" s="342"/>
      <c r="G128" s="342"/>
      <c r="H128" s="342"/>
      <c r="I128" s="342"/>
      <c r="J128" s="342"/>
      <c r="K128" s="342"/>
      <c r="L128" s="342"/>
      <c r="M128" s="342"/>
      <c r="N128" s="342"/>
      <c r="O128" s="342"/>
      <c r="P128" s="342"/>
      <c r="Q128" s="304"/>
      <c r="R128" s="305"/>
      <c r="S128" s="305"/>
      <c r="T128" s="305"/>
      <c r="U128" s="305"/>
      <c r="V128" s="305"/>
      <c r="W128" s="305"/>
      <c r="X128" s="305"/>
      <c r="Y128" s="305"/>
      <c r="Z128" s="305"/>
      <c r="AA128" s="305"/>
      <c r="AB128" s="305"/>
      <c r="AC128" s="305"/>
      <c r="AD128" s="305"/>
      <c r="AE128" s="305"/>
      <c r="AF128" s="305"/>
      <c r="AG128" s="305"/>
      <c r="AH128" s="305"/>
      <c r="AI128" s="305"/>
      <c r="AJ128" s="305"/>
      <c r="AK128" s="305"/>
      <c r="AL128" s="305"/>
      <c r="AM128" s="305"/>
      <c r="AN128" s="305"/>
      <c r="AO128" s="305"/>
      <c r="AP128" s="305"/>
      <c r="AQ128" s="305"/>
      <c r="AR128" s="305"/>
      <c r="AS128" s="305"/>
      <c r="AT128" s="305"/>
      <c r="AU128" s="305"/>
      <c r="AV128" s="305"/>
      <c r="AW128" s="305"/>
      <c r="AX128" s="305"/>
      <c r="AY128" s="305"/>
      <c r="AZ128" s="305"/>
      <c r="BA128" s="305"/>
      <c r="BB128" s="305"/>
      <c r="BC128" s="305"/>
      <c r="BD128" s="305"/>
      <c r="BE128" s="305"/>
      <c r="BF128" s="305"/>
      <c r="BG128" s="305"/>
      <c r="BH128" s="305"/>
      <c r="BI128" s="305"/>
      <c r="BJ128" s="305"/>
      <c r="BK128" s="305"/>
      <c r="BL128" s="305"/>
      <c r="BM128" s="305"/>
      <c r="BN128" s="305"/>
      <c r="BO128" s="305"/>
      <c r="BP128" s="305"/>
      <c r="BQ128" s="305"/>
      <c r="BR128" s="305"/>
      <c r="BS128" s="305"/>
      <c r="BT128" s="305"/>
      <c r="BU128" s="305"/>
      <c r="BV128" s="305"/>
      <c r="BW128" s="305"/>
      <c r="BX128" s="305"/>
      <c r="BY128" s="305"/>
      <c r="BZ128" s="305"/>
      <c r="CA128" s="305"/>
      <c r="CB128" s="305"/>
      <c r="CC128" s="305"/>
      <c r="CD128" s="305"/>
      <c r="CE128" s="305"/>
      <c r="CF128" s="305"/>
      <c r="CG128" s="305"/>
      <c r="CH128" s="305"/>
      <c r="CI128" s="305"/>
      <c r="CJ128" s="305"/>
      <c r="CK128" s="305"/>
      <c r="CL128" s="305"/>
      <c r="CM128" s="305"/>
      <c r="CN128" s="305"/>
      <c r="CO128" s="305"/>
      <c r="CP128" s="305"/>
      <c r="CQ128" s="305"/>
      <c r="CR128" s="305"/>
      <c r="CS128" s="305"/>
      <c r="CT128" s="305"/>
      <c r="CU128" s="305"/>
      <c r="CV128" s="305"/>
      <c r="CW128" s="305"/>
      <c r="CX128" s="305"/>
      <c r="CY128" s="305"/>
      <c r="CZ128" s="305"/>
      <c r="DA128" s="305"/>
      <c r="DB128" s="305"/>
      <c r="DC128" s="305"/>
      <c r="DD128" s="305"/>
      <c r="DE128" s="305"/>
      <c r="DF128" s="305"/>
      <c r="DG128" s="305"/>
      <c r="DH128" s="305"/>
      <c r="DI128" s="305"/>
      <c r="DJ128" s="305"/>
      <c r="DK128" s="305"/>
      <c r="DL128" s="305"/>
      <c r="DM128" s="305"/>
      <c r="DN128" s="305"/>
      <c r="DO128" s="305"/>
      <c r="DP128" s="305"/>
      <c r="DQ128" s="305"/>
      <c r="DR128" s="305"/>
      <c r="DS128" s="305"/>
      <c r="DT128" s="305"/>
      <c r="DU128" s="305"/>
      <c r="DV128" s="305"/>
      <c r="DW128" s="305"/>
      <c r="DX128" s="305"/>
      <c r="DY128" s="305"/>
      <c r="DZ128" s="305"/>
      <c r="EA128" s="305"/>
      <c r="EB128" s="305"/>
      <c r="EC128" s="305"/>
      <c r="ED128" s="305"/>
      <c r="EE128" s="305"/>
      <c r="EF128" s="305"/>
      <c r="EG128" s="305"/>
      <c r="EH128" s="305"/>
      <c r="EI128" s="305"/>
      <c r="EJ128" s="305"/>
      <c r="EK128" s="305"/>
      <c r="EL128" s="305"/>
      <c r="EM128" s="305"/>
      <c r="EN128" s="305"/>
      <c r="EO128" s="305"/>
      <c r="EP128" s="305"/>
      <c r="EQ128" s="305"/>
      <c r="ER128" s="305"/>
      <c r="ES128" s="305"/>
      <c r="ET128" s="305"/>
      <c r="EU128" s="305"/>
      <c r="EV128" s="305"/>
      <c r="EW128" s="305"/>
      <c r="EX128" s="305"/>
    </row>
  </sheetData>
  <mergeCells count="149">
    <mergeCell ref="H117:K117"/>
    <mergeCell ref="H118:K118"/>
    <mergeCell ref="H119:K119"/>
    <mergeCell ref="H4:H6"/>
    <mergeCell ref="H94:K94"/>
    <mergeCell ref="H95:K95"/>
    <mergeCell ref="H96:K96"/>
    <mergeCell ref="H97:K97"/>
    <mergeCell ref="H98:K98"/>
    <mergeCell ref="H99:K99"/>
    <mergeCell ref="I4:I6"/>
    <mergeCell ref="J4:M4"/>
    <mergeCell ref="J5:J6"/>
    <mergeCell ref="J75:M75"/>
    <mergeCell ref="J76:M76"/>
    <mergeCell ref="K5:K6"/>
    <mergeCell ref="K78:M78"/>
    <mergeCell ref="K79:M79"/>
    <mergeCell ref="L5:L6"/>
    <mergeCell ref="M5:M6"/>
    <mergeCell ref="H107:K107"/>
    <mergeCell ref="H108:K108"/>
    <mergeCell ref="H109:K109"/>
    <mergeCell ref="H110:K110"/>
    <mergeCell ref="H112:K112"/>
    <mergeCell ref="H113:K113"/>
    <mergeCell ref="H114:K114"/>
    <mergeCell ref="H115:K115"/>
    <mergeCell ref="H116:K116"/>
    <mergeCell ref="D117:G117"/>
    <mergeCell ref="D118:G118"/>
    <mergeCell ref="D119:G119"/>
    <mergeCell ref="D74:E75"/>
    <mergeCell ref="D76:E76"/>
    <mergeCell ref="D78:E78"/>
    <mergeCell ref="D79:E79"/>
    <mergeCell ref="D92:K92"/>
    <mergeCell ref="D94:G94"/>
    <mergeCell ref="D95:G95"/>
    <mergeCell ref="D96:G96"/>
    <mergeCell ref="D97:G97"/>
    <mergeCell ref="D98:G98"/>
    <mergeCell ref="D99:G99"/>
    <mergeCell ref="G75:H75"/>
    <mergeCell ref="G76:H76"/>
    <mergeCell ref="G78:I78"/>
    <mergeCell ref="G79:I79"/>
    <mergeCell ref="H100:K100"/>
    <mergeCell ref="H101:K101"/>
    <mergeCell ref="H103:K103"/>
    <mergeCell ref="H104:K104"/>
    <mergeCell ref="H105:K105"/>
    <mergeCell ref="H106:K106"/>
    <mergeCell ref="D107:G107"/>
    <mergeCell ref="D108:G108"/>
    <mergeCell ref="D109:G109"/>
    <mergeCell ref="D110:G110"/>
    <mergeCell ref="D112:G112"/>
    <mergeCell ref="D113:G113"/>
    <mergeCell ref="D114:G114"/>
    <mergeCell ref="D115:G115"/>
    <mergeCell ref="D116:G116"/>
    <mergeCell ref="B78:C78"/>
    <mergeCell ref="B8:G8"/>
    <mergeCell ref="B9:G9"/>
    <mergeCell ref="D100:G100"/>
    <mergeCell ref="D101:G101"/>
    <mergeCell ref="D103:G103"/>
    <mergeCell ref="D104:G104"/>
    <mergeCell ref="D105:G105"/>
    <mergeCell ref="D106:G106"/>
    <mergeCell ref="B67:G67"/>
    <mergeCell ref="B68:G68"/>
    <mergeCell ref="B69:G69"/>
    <mergeCell ref="B7:G7"/>
    <mergeCell ref="B70:G70"/>
    <mergeCell ref="B71:G71"/>
    <mergeCell ref="B72:G72"/>
    <mergeCell ref="B74:C74"/>
    <mergeCell ref="B75:C75"/>
    <mergeCell ref="B58:G58"/>
    <mergeCell ref="B59:G59"/>
    <mergeCell ref="B60:G60"/>
    <mergeCell ref="B61:G61"/>
    <mergeCell ref="B62:G62"/>
    <mergeCell ref="B63:G63"/>
    <mergeCell ref="B64:G64"/>
    <mergeCell ref="B65:G65"/>
    <mergeCell ref="B66:G66"/>
    <mergeCell ref="B49:G49"/>
    <mergeCell ref="B50:G50"/>
    <mergeCell ref="B51:G51"/>
    <mergeCell ref="B52:G52"/>
    <mergeCell ref="B53:G53"/>
    <mergeCell ref="B54:G54"/>
    <mergeCell ref="B55:G55"/>
    <mergeCell ref="B56:G56"/>
    <mergeCell ref="B57:G57"/>
    <mergeCell ref="B40:G40"/>
    <mergeCell ref="B41:G41"/>
    <mergeCell ref="B42:G42"/>
    <mergeCell ref="B43:G43"/>
    <mergeCell ref="B44:G44"/>
    <mergeCell ref="B45:G45"/>
    <mergeCell ref="B46:G46"/>
    <mergeCell ref="B47:G47"/>
    <mergeCell ref="B48:G48"/>
    <mergeCell ref="B32:G32"/>
    <mergeCell ref="B33:G33"/>
    <mergeCell ref="B34:G34"/>
    <mergeCell ref="B35:G35"/>
    <mergeCell ref="B36:G36"/>
    <mergeCell ref="B37:G37"/>
    <mergeCell ref="B38:G38"/>
    <mergeCell ref="B39:G39"/>
    <mergeCell ref="B4:G6"/>
    <mergeCell ref="B2:M2"/>
    <mergeCell ref="B20:G20"/>
    <mergeCell ref="B21:G21"/>
    <mergeCell ref="B22:G22"/>
    <mergeCell ref="B23:G23"/>
    <mergeCell ref="B24:G24"/>
    <mergeCell ref="B25:G25"/>
    <mergeCell ref="B26:G26"/>
    <mergeCell ref="B27:G27"/>
    <mergeCell ref="A123:P123"/>
    <mergeCell ref="A124:P124"/>
    <mergeCell ref="A125:P125"/>
    <mergeCell ref="A126:P126"/>
    <mergeCell ref="A127:P127"/>
    <mergeCell ref="A128:P128"/>
    <mergeCell ref="A4:A6"/>
    <mergeCell ref="A85:C85"/>
    <mergeCell ref="A86:J86"/>
    <mergeCell ref="A87:C87"/>
    <mergeCell ref="B10:G10"/>
    <mergeCell ref="B11:G11"/>
    <mergeCell ref="B12:G12"/>
    <mergeCell ref="B13:G13"/>
    <mergeCell ref="B14:G14"/>
    <mergeCell ref="B15:G15"/>
    <mergeCell ref="B16:G16"/>
    <mergeCell ref="B17:G17"/>
    <mergeCell ref="B18:G18"/>
    <mergeCell ref="B19:G19"/>
    <mergeCell ref="B28:G28"/>
    <mergeCell ref="B29:G29"/>
    <mergeCell ref="B30:G30"/>
    <mergeCell ref="B31:G31"/>
  </mergeCells>
  <pageMargins left="0.31496062000000002" right="0.31496062000000002" top="0.3543307" bottom="0.3543307" header="0.31496062000000002" footer="0.31496062000000002"/>
  <pageSetup paperSize="9" scale="75"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Раздел 1. Поступление и выплаты</vt:lpstr>
      <vt:lpstr>Раздел 2. Сведения по выплатам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 Mill OpenXML producer</dc:creator>
  <cp:lastModifiedBy>Баженова Елена Игоревна</cp:lastModifiedBy>
  <dcterms:created xsi:type="dcterms:W3CDTF">2026-01-29T09:08:49Z</dcterms:created>
  <dcterms:modified xsi:type="dcterms:W3CDTF">2026-01-29T09:10:57Z</dcterms:modified>
</cp:coreProperties>
</file>